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Рабочий стол\Общая\01 Л.В. Кузнецовой\Главе 04.04.2024\"/>
    </mc:Choice>
  </mc:AlternateContent>
  <xr:revisionPtr revIDLastSave="0" documentId="13_ncr:1_{96CDE74E-D25D-4C6C-BCAD-CEEF90C65DE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61" i="4" l="1"/>
  <c r="AQ59" i="4"/>
  <c r="AO45" i="4"/>
  <c r="AQ29" i="4"/>
  <c r="AQ30" i="4"/>
  <c r="AO29" i="4"/>
  <c r="AO30" i="4"/>
  <c r="AK14" i="4"/>
  <c r="AO14" i="4"/>
  <c r="AQ13" i="4"/>
  <c r="AB28" i="4"/>
  <c r="AB26" i="4"/>
  <c r="AC54" i="4"/>
  <c r="AC50" i="4"/>
  <c r="AC45" i="4"/>
  <c r="AC38" i="4"/>
  <c r="AC37" i="4" s="1"/>
  <c r="AC22" i="4" s="1"/>
  <c r="AC31" i="4"/>
  <c r="AC29" i="4"/>
  <c r="AC27" i="4"/>
  <c r="AC24" i="4"/>
  <c r="AC23" i="4"/>
  <c r="AC17" i="4"/>
  <c r="AC9" i="4" s="1"/>
  <c r="V28" i="4"/>
  <c r="V26" i="4"/>
  <c r="V18" i="4"/>
  <c r="AC7" i="4" l="1"/>
  <c r="AC8" i="4" s="1"/>
  <c r="AF51" i="4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D50" i="4" l="1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AQ19" i="4" s="1"/>
  <c r="Y16" i="4"/>
  <c r="Y15" i="4"/>
  <c r="Y14" i="4"/>
  <c r="AQ14" i="4" s="1"/>
  <c r="Y13" i="4"/>
  <c r="AP13" i="4" s="1"/>
  <c r="Y12" i="4"/>
  <c r="Y11" i="4"/>
  <c r="AP12" i="4" l="1"/>
  <c r="AQ12" i="4"/>
  <c r="AA28" i="4"/>
  <c r="AA26" i="4"/>
  <c r="U10" i="4" l="1"/>
  <c r="T50" i="4"/>
  <c r="T22" i="4" s="1"/>
  <c r="T7" i="4" s="1"/>
  <c r="T8" i="4" s="1"/>
  <c r="S50" i="4"/>
  <c r="T9" i="4"/>
  <c r="T17" i="4"/>
  <c r="T23" i="4"/>
  <c r="T24" i="4"/>
  <c r="T27" i="4"/>
  <c r="T29" i="4"/>
  <c r="T31" i="4"/>
  <c r="T37" i="4"/>
  <c r="T38" i="4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S7" i="4" l="1"/>
  <c r="S8" i="4" s="1"/>
  <c r="AG52" i="4" l="1"/>
  <c r="AG53" i="4"/>
  <c r="AF52" i="4"/>
  <c r="AF35" i="4"/>
  <c r="AF33" i="4"/>
  <c r="Y52" i="4"/>
  <c r="Y53" i="4"/>
  <c r="Y51" i="4"/>
  <c r="AQ51" i="4" s="1"/>
  <c r="U50" i="4"/>
  <c r="V50" i="4"/>
  <c r="W50" i="4"/>
  <c r="X50" i="4"/>
  <c r="U52" i="4"/>
  <c r="U53" i="4"/>
  <c r="U51" i="4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Q46" i="4" s="1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AQ58" i="4" l="1"/>
  <c r="AQ56" i="4"/>
  <c r="AO55" i="4"/>
  <c r="AF54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45" i="4" l="1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U7" i="4"/>
  <c r="U8" i="4" s="1"/>
  <c r="T63" i="4"/>
  <c r="U13" i="4"/>
  <c r="U9" i="4" s="1"/>
  <c r="R13" i="4"/>
  <c r="R7" i="4" s="1"/>
  <c r="R8" i="4" l="1"/>
  <c r="R63" i="4"/>
  <c r="U63" i="4"/>
</calcChain>
</file>

<file path=xl/sharedStrings.xml><?xml version="1.0" encoding="utf-8"?>
<sst xmlns="http://schemas.openxmlformats.org/spreadsheetml/2006/main" count="133" uniqueCount="109">
  <si>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</si>
  <si>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</si>
  <si>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</si>
  <si>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</si>
  <si>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</si>
  <si>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</si>
  <si>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</si>
  <si>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</si>
  <si>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</si>
  <si>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</si>
  <si>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</si>
  <si>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</si>
  <si>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</si>
  <si>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</si>
  <si>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</si>
  <si>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</si>
  <si>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</si>
  <si>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</si>
  <si>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</si>
  <si>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</si>
  <si>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</si>
  <si>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</si>
  <si>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</si>
  <si>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</si>
  <si>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</si>
  <si>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</si>
  <si>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</si>
  <si>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</si>
  <si>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</si>
  <si>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</si>
  <si>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</si>
  <si>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</si>
  <si>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</si>
  <si>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</si>
  <si>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</si>
  <si>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</si>
  <si>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</si>
  <si>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</si>
  <si>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</si>
  <si>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</si>
  <si>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</si>
  <si>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</si>
  <si>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</si>
  <si>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</si>
  <si>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</si>
  <si>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</si>
  <si>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</si>
  <si>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</si>
  <si>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</si>
  <si>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</si>
  <si>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</si>
  <si>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</si>
  <si>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</si>
  <si>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</si>
  <si>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</si>
  <si>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</si>
  <si>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</si>
  <si>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</si>
  <si>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</si>
  <si>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</si>
  <si>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</si>
  <si>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</si>
  <si>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</si>
  <si>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</si>
  <si>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</si>
  <si>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</si>
  <si>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</si>
  <si>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</si>
  <si>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</si>
  <si>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</si>
  <si>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</si>
  <si>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</si>
  <si>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</si>
  <si>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</si>
  <si>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</si>
  <si>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</si>
  <si>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</si>
  <si>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</si>
  <si>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</si>
  <si>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</si>
  <si>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</si>
  <si>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</si>
  <si>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</si>
  <si>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</si>
  <si>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</si>
  <si>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</si>
  <si>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</si>
  <si>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</si>
  <si>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</si>
  <si>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</si>
  <si>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</si>
  <si>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</si>
  <si>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</si>
  <si>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</si>
  <si>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</si>
  <si>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</si>
  <si>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</si>
  <si>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</si>
  <si>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</si>
  <si>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Исполнение бюджета Благодарненского муниципального округа Ставропольского края по доходам по состоянию на 04.04.2024 года</t>
  </si>
  <si>
    <t>Исполнено с 01.01.2023 по 04.04.2023 год</t>
  </si>
  <si>
    <r>
      <t>Исполнено с 01.01.2023 года по 04.04.2023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</si>
  <si>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на 4 месяца 2024 года</t>
  </si>
  <si>
    <t>с 22.03.2024 по 28.03.2024 (неделя) П</t>
  </si>
  <si>
    <t>с 29.03.2024 по 04.04.2024 (неделя) Т</t>
  </si>
  <si>
    <t>Исполнение с 01.01.2024 по 28.03.2024
(53,08%)</t>
  </si>
  <si>
    <r>
      <t xml:space="preserve">Исполнение с 01.01.2024 по 04.04.2024
</t>
    </r>
    <r>
      <rPr>
        <b/>
        <sz val="14"/>
        <rFont val="Times New Roman"/>
        <family val="1"/>
        <charset val="204"/>
      </rPr>
      <t>(53,08%)</t>
    </r>
  </si>
  <si>
    <t>откл.+- от плана за 4 месяца 2024 года</t>
  </si>
  <si>
    <t>откл.+- от исполнения на 04.04.2023 г  (в сопоставимых условиях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</si>
</sst>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3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Q60" sqref="AQ60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4.28515625" style="1" hidden="1" customWidth="1"/>
    <col min="23" max="23" width="21.42578125" style="1" hidden="1" customWidth="1"/>
    <col min="24" max="24" width="22.71093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customWidth="1"/>
    <col min="29" max="29" width="22.140625" style="1" customWidth="1"/>
    <col min="30" max="30" width="22" style="1" customWidth="1"/>
    <col min="31" max="31" width="25.28515625" style="1" hidden="1" customWidth="1"/>
    <col min="32" max="32" width="26.7109375" style="1" customWidth="1"/>
    <col min="33" max="33" width="21.42578125" style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customWidth="1"/>
    <col min="41" max="41" width="13" style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8" t="s">
        <v>99</v>
      </c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15.148936155737106</v>
      </c>
      <c r="U3" s="104"/>
      <c r="V3" s="106">
        <f>V8/S8%</f>
        <v>16.544210629942789</v>
      </c>
      <c r="W3" s="106"/>
      <c r="X3" s="105"/>
      <c r="Y3" s="80"/>
      <c r="Z3" s="80">
        <f>U3-Y63</f>
        <v>-597604859.11199749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9" t="s">
        <v>34</v>
      </c>
      <c r="J4" s="130" t="s">
        <v>45</v>
      </c>
      <c r="K4" s="130" t="s">
        <v>51</v>
      </c>
      <c r="L4" s="137" t="s">
        <v>56</v>
      </c>
      <c r="M4" s="130" t="s">
        <v>54</v>
      </c>
      <c r="N4" s="130" t="s">
        <v>53</v>
      </c>
      <c r="O4" s="137" t="s">
        <v>50</v>
      </c>
      <c r="P4" s="130" t="s">
        <v>63</v>
      </c>
      <c r="Q4" s="137" t="s">
        <v>65</v>
      </c>
      <c r="R4" s="130" t="s">
        <v>64</v>
      </c>
      <c r="S4" s="129" t="s">
        <v>83</v>
      </c>
      <c r="T4" s="137" t="s">
        <v>82</v>
      </c>
      <c r="U4" s="130" t="s">
        <v>84</v>
      </c>
      <c r="V4" s="137" t="s">
        <v>100</v>
      </c>
      <c r="W4" s="140" t="s">
        <v>76</v>
      </c>
      <c r="X4" s="126" t="s">
        <v>81</v>
      </c>
      <c r="Y4" s="130" t="s">
        <v>101</v>
      </c>
      <c r="Z4" s="131" t="s">
        <v>66</v>
      </c>
      <c r="AA4" s="133" t="s">
        <v>97</v>
      </c>
      <c r="AB4" s="134"/>
      <c r="AC4" s="123" t="s">
        <v>57</v>
      </c>
      <c r="AD4" s="123"/>
      <c r="AE4" s="135" t="s">
        <v>105</v>
      </c>
      <c r="AF4" s="130" t="s">
        <v>106</v>
      </c>
      <c r="AG4" s="127" t="s">
        <v>43</v>
      </c>
      <c r="AH4" s="129" t="s">
        <v>67</v>
      </c>
      <c r="AI4" s="129"/>
      <c r="AJ4" s="123" t="s">
        <v>96</v>
      </c>
      <c r="AK4" s="123"/>
      <c r="AL4" s="123" t="s">
        <v>52</v>
      </c>
      <c r="AM4" s="123"/>
      <c r="AN4" s="123" t="s">
        <v>107</v>
      </c>
      <c r="AO4" s="123"/>
      <c r="AP4" s="123" t="s">
        <v>108</v>
      </c>
      <c r="AQ4" s="123"/>
      <c r="AR4" s="123" t="s">
        <v>55</v>
      </c>
      <c r="AS4" s="123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9"/>
      <c r="J5" s="130"/>
      <c r="K5" s="130"/>
      <c r="L5" s="137"/>
      <c r="M5" s="130"/>
      <c r="N5" s="130"/>
      <c r="O5" s="137"/>
      <c r="P5" s="130"/>
      <c r="Q5" s="137"/>
      <c r="R5" s="130"/>
      <c r="S5" s="129"/>
      <c r="T5" s="137"/>
      <c r="U5" s="130"/>
      <c r="V5" s="137"/>
      <c r="W5" s="141"/>
      <c r="X5" s="126"/>
      <c r="Y5" s="130"/>
      <c r="Z5" s="132"/>
      <c r="AA5" s="41" t="s">
        <v>68</v>
      </c>
      <c r="AB5" s="107" t="s">
        <v>102</v>
      </c>
      <c r="AC5" s="79" t="s">
        <v>103</v>
      </c>
      <c r="AD5" s="79" t="s">
        <v>104</v>
      </c>
      <c r="AE5" s="136"/>
      <c r="AF5" s="130"/>
      <c r="AG5" s="128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4" t="s">
        <v>8</v>
      </c>
      <c r="C7" s="124"/>
      <c r="D7" s="124"/>
      <c r="E7" s="124"/>
      <c r="F7" s="124"/>
      <c r="G7" s="124"/>
      <c r="H7" s="124"/>
      <c r="I7" s="124"/>
      <c r="J7" s="44">
        <f t="shared" ref="J7:P7" si="0">J10+J11+J13+J14+J15+J16+J17+J20+J23+J36+J37+J45+J48+J50+J12</f>
        <v>360649780.94999993</v>
      </c>
      <c r="K7" s="44">
        <f t="shared" si="0"/>
        <v>345047273.09513432</v>
      </c>
      <c r="L7" s="44">
        <f t="shared" si="0"/>
        <v>126453042.85999998</v>
      </c>
      <c r="M7" s="44">
        <f t="shared" si="0"/>
        <v>121364005.1655432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74549082.289999992</v>
      </c>
      <c r="W7" s="44">
        <f>V7/S7%</f>
        <v>18.189959150616485</v>
      </c>
      <c r="X7" s="44">
        <f>X9+X22</f>
        <v>0</v>
      </c>
      <c r="Y7" s="44">
        <f>Y9+Y22</f>
        <v>95342556.951997489</v>
      </c>
      <c r="Z7" s="44">
        <f t="shared" ref="Z7:AF7" si="2">Z9+Z22</f>
        <v>400415099.64999998</v>
      </c>
      <c r="AA7" s="44">
        <f t="shared" si="2"/>
        <v>577574635.84000003</v>
      </c>
      <c r="AB7" s="44">
        <f t="shared" si="2"/>
        <v>165716065.23000002</v>
      </c>
      <c r="AC7" s="44">
        <f t="shared" ref="AC7:AD7" si="3">AC9+AC22</f>
        <v>26487915.000000004</v>
      </c>
      <c r="AD7" s="44">
        <f t="shared" si="3"/>
        <v>16483441.73</v>
      </c>
      <c r="AE7" s="44">
        <v>114596261.51999998</v>
      </c>
      <c r="AF7" s="44">
        <f t="shared" si="2"/>
        <v>131079703.25000001</v>
      </c>
      <c r="AG7" s="44">
        <f>AD7-AC7</f>
        <v>-10004473.270000003</v>
      </c>
      <c r="AH7" s="44">
        <f t="shared" ref="AH7:AH63" si="4">AF7-Z7</f>
        <v>-269335396.39999998</v>
      </c>
      <c r="AI7" s="44">
        <f t="shared" ref="AI7:AI28" si="5">AF7/Z7*100</f>
        <v>32.735954104771736</v>
      </c>
      <c r="AJ7" s="44">
        <f>AF7-AA7</f>
        <v>-446494932.59000003</v>
      </c>
      <c r="AK7" s="44">
        <f>AF7/AA7%</f>
        <v>22.69485104022327</v>
      </c>
      <c r="AL7" s="44" t="e">
        <f>AF7-#REF!</f>
        <v>#REF!</v>
      </c>
      <c r="AM7" s="44" t="e">
        <f>IF(#REF!=0,0,AF7/#REF!*100)</f>
        <v>#REF!</v>
      </c>
      <c r="AN7" s="44">
        <f>AF7-AB7</f>
        <v>-34636361.980000004</v>
      </c>
      <c r="AO7" s="44">
        <f>AF7/AB7*100</f>
        <v>79.098971525827849</v>
      </c>
      <c r="AP7" s="44">
        <f>AF7-Y7</f>
        <v>35737146.298002526</v>
      </c>
      <c r="AQ7" s="44">
        <f>AF7/Y7%</f>
        <v>137.48289057948725</v>
      </c>
      <c r="AR7" s="44">
        <f>AF7-M7</f>
        <v>9715698.0844568163</v>
      </c>
      <c r="AS7" s="44">
        <f>IF(M7=0,0,AF7/M7*100)</f>
        <v>108.00541978752629</v>
      </c>
      <c r="AT7" s="45" t="e">
        <f>AT10+AT11+AT13+AT14+AT15+AT16+AT17+AT20+AT23+AT36+AT37+AT45+AT48+AT50+AT12</f>
        <v>#REF!</v>
      </c>
    </row>
    <row r="8" spans="1:47" s="10" customFormat="1" ht="99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61226986.409999989</v>
      </c>
      <c r="W8" s="44">
        <f t="shared" ref="W8:W9" si="7">V8/S8%</f>
        <v>16.544210629942789</v>
      </c>
      <c r="X8" s="52">
        <f t="shared" ref="X8:AC8" si="8">X7-X37-X53</f>
        <v>0</v>
      </c>
      <c r="Y8" s="52">
        <f t="shared" si="8"/>
        <v>82020461.071997479</v>
      </c>
      <c r="Z8" s="52">
        <f t="shared" si="8"/>
        <v>372608810</v>
      </c>
      <c r="AA8" s="52">
        <f t="shared" si="8"/>
        <v>545150607.50999999</v>
      </c>
      <c r="AB8" s="52">
        <f t="shared" si="8"/>
        <v>151583179.98000002</v>
      </c>
      <c r="AC8" s="52">
        <f t="shared" ref="AC8:AD8" si="9">AC7-AC37-AC53</f>
        <v>25469663.750000004</v>
      </c>
      <c r="AD8" s="52">
        <f t="shared" si="9"/>
        <v>15970262.840000002</v>
      </c>
      <c r="AE8" s="52">
        <v>102327087.23999998</v>
      </c>
      <c r="AF8" s="52">
        <f>AF7-AF37-AF53</f>
        <v>118297350.08000003</v>
      </c>
      <c r="AG8" s="51">
        <f t="shared" ref="AG8:AG63" si="10">AD8-AC8</f>
        <v>-9499400.910000002</v>
      </c>
      <c r="AH8" s="64">
        <f t="shared" si="4"/>
        <v>-254311459.91999996</v>
      </c>
      <c r="AI8" s="64">
        <f t="shared" si="5"/>
        <v>31.748403930653179</v>
      </c>
      <c r="AJ8" s="51">
        <f t="shared" ref="AJ8:AJ62" si="11">AF8-AA8</f>
        <v>-426853257.42999995</v>
      </c>
      <c r="AK8" s="51">
        <f>AF8/AA8%</f>
        <v>21.699939145317753</v>
      </c>
      <c r="AL8" s="51"/>
      <c r="AM8" s="51"/>
      <c r="AN8" s="64">
        <f t="shared" ref="AN8:AN63" si="12">AF8-AB8</f>
        <v>-33285829.899999991</v>
      </c>
      <c r="AO8" s="64">
        <f t="shared" ref="AO8:AO63" si="13">AF8/AB8*100</f>
        <v>78.041211495634442</v>
      </c>
      <c r="AP8" s="51">
        <f t="shared" ref="AP8:AP63" si="14">AF8-Y8</f>
        <v>36276889.008002549</v>
      </c>
      <c r="AQ8" s="51">
        <f>AF8/Y8%</f>
        <v>144.22907227522012</v>
      </c>
      <c r="AR8" s="23"/>
      <c r="AS8" s="23"/>
      <c r="AT8" s="49"/>
    </row>
    <row r="9" spans="1:47" s="10" customFormat="1" ht="30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48985613.359999999</v>
      </c>
      <c r="W9" s="44">
        <f t="shared" si="7"/>
        <v>15.148936155737106</v>
      </c>
      <c r="X9" s="70">
        <f t="shared" si="16"/>
        <v>0</v>
      </c>
      <c r="Y9" s="70">
        <f>Y10+Y11+Y12+Y13+Y14+Y15+Y16+Y17+Y20+Y21</f>
        <v>69779088.021997482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134163156.84</v>
      </c>
      <c r="AC9" s="70">
        <f t="shared" ref="AC9:AD9" si="17">AC10+AC11+AC12+AC13+AC14+AC15+AC16+AC17+AC20+AC21</f>
        <v>24985495.080000002</v>
      </c>
      <c r="AD9" s="70">
        <f t="shared" si="17"/>
        <v>12845720.59</v>
      </c>
      <c r="AE9" s="70">
        <v>92366652.349999979</v>
      </c>
      <c r="AF9" s="70">
        <f>AF10+AF11+AF12+AF13+AF14+AF15+AF16+AF17+AF20+AF21</f>
        <v>105212372.94000001</v>
      </c>
      <c r="AG9" s="71">
        <f t="shared" si="10"/>
        <v>-12139774.490000002</v>
      </c>
      <c r="AH9" s="72"/>
      <c r="AI9" s="72"/>
      <c r="AJ9" s="71">
        <f t="shared" si="11"/>
        <v>-388677964.56999999</v>
      </c>
      <c r="AK9" s="71">
        <f>AF9/AA9%</f>
        <v>21.302780182021628</v>
      </c>
      <c r="AL9" s="73"/>
      <c r="AM9" s="73"/>
      <c r="AN9" s="72">
        <f t="shared" si="12"/>
        <v>-28950783.899999991</v>
      </c>
      <c r="AO9" s="72">
        <f t="shared" si="13"/>
        <v>78.421211469758376</v>
      </c>
      <c r="AP9" s="71">
        <f t="shared" si="14"/>
        <v>35433284.918002531</v>
      </c>
      <c r="AQ9" s="71">
        <f>AF9/Y9%</f>
        <v>150.77923189083867</v>
      </c>
      <c r="AR9" s="23"/>
      <c r="AS9" s="23"/>
      <c r="AT9" s="49"/>
    </row>
    <row r="10" spans="1:47" s="10" customFormat="1" ht="91.5" customHeight="1" x14ac:dyDescent="0.3">
      <c r="A10" s="9"/>
      <c r="B10" s="125" t="s">
        <v>26</v>
      </c>
      <c r="C10" s="125"/>
      <c r="D10" s="125"/>
      <c r="E10" s="125"/>
      <c r="F10" s="125"/>
      <c r="G10" s="125"/>
      <c r="H10" s="125"/>
      <c r="I10" s="125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31170632.449999999</v>
      </c>
      <c r="W10" s="12"/>
      <c r="X10" s="46"/>
      <c r="Y10" s="47">
        <f>V10/31.84%*53.08%</f>
        <v>51964107.111997478</v>
      </c>
      <c r="Z10" s="46">
        <v>188231000</v>
      </c>
      <c r="AA10" s="46">
        <v>340259137.50999999</v>
      </c>
      <c r="AB10" s="46">
        <v>88800287.840000004</v>
      </c>
      <c r="AC10" s="46">
        <v>15915835.279999999</v>
      </c>
      <c r="AD10" s="46">
        <v>5755643.2199999997</v>
      </c>
      <c r="AE10" s="46">
        <v>65373537.210000001</v>
      </c>
      <c r="AF10" s="46">
        <f>AE10+AD10</f>
        <v>71129180.430000007</v>
      </c>
      <c r="AG10" s="46">
        <f t="shared" si="10"/>
        <v>-10160192.059999999</v>
      </c>
      <c r="AH10" s="44">
        <f t="shared" si="4"/>
        <v>-117101819.56999999</v>
      </c>
      <c r="AI10" s="44">
        <f t="shared" si="5"/>
        <v>37.788239147643061</v>
      </c>
      <c r="AJ10" s="46">
        <f t="shared" si="11"/>
        <v>-269129957.07999998</v>
      </c>
      <c r="AK10" s="44">
        <f t="shared" ref="AK10:AK63" si="18">AF10/AA10%</f>
        <v>20.904414485535916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-17671107.409999996</v>
      </c>
      <c r="AO10" s="44">
        <f t="shared" si="13"/>
        <v>80.100168772155641</v>
      </c>
      <c r="AP10" s="46">
        <f t="shared" si="14"/>
        <v>19165073.318002529</v>
      </c>
      <c r="AQ10" s="44">
        <f t="shared" ref="AQ10:AQ19" si="19">AF10/Y10%</f>
        <v>136.88136751141769</v>
      </c>
      <c r="AR10" s="46">
        <f t="shared" ref="AR10:AR20" si="20">AF10-M10</f>
        <v>12293730.334456787</v>
      </c>
      <c r="AS10" s="46">
        <f t="shared" ref="AS10:AS20" si="21">IF(M10=0,0,AF10/M10*100)</f>
        <v>120.89510714117581</v>
      </c>
      <c r="AT10" s="48" t="e">
        <f>#REF!</f>
        <v>#REF!</v>
      </c>
      <c r="AU10" s="86"/>
    </row>
    <row r="11" spans="1:47" s="10" customFormat="1" ht="61.5" customHeight="1" x14ac:dyDescent="0.3">
      <c r="A11" s="9"/>
      <c r="B11" s="119" t="s">
        <v>25</v>
      </c>
      <c r="C11" s="119"/>
      <c r="D11" s="119"/>
      <c r="E11" s="119"/>
      <c r="F11" s="119"/>
      <c r="G11" s="119"/>
      <c r="H11" s="119"/>
      <c r="I11" s="119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7690016.4199999999</v>
      </c>
      <c r="W11" s="12"/>
      <c r="X11" s="12"/>
      <c r="Y11" s="12">
        <f t="shared" ref="Y11:Y16" si="22">V11</f>
        <v>7690016.4199999999</v>
      </c>
      <c r="Z11" s="12">
        <v>28603900</v>
      </c>
      <c r="AA11" s="12">
        <v>32294200</v>
      </c>
      <c r="AB11" s="12">
        <v>10366360</v>
      </c>
      <c r="AC11" s="12">
        <v>77808.81</v>
      </c>
      <c r="AD11" s="12">
        <v>2523004.11</v>
      </c>
      <c r="AE11" s="12">
        <v>5689600.3099999996</v>
      </c>
      <c r="AF11" s="12">
        <f t="shared" ref="AF11:AF62" si="23">AE11+AD11</f>
        <v>8212604.4199999999</v>
      </c>
      <c r="AG11" s="12">
        <f t="shared" si="10"/>
        <v>2445195.2999999998</v>
      </c>
      <c r="AH11" s="44">
        <f t="shared" si="4"/>
        <v>-20391295.579999998</v>
      </c>
      <c r="AI11" s="44">
        <f t="shared" si="5"/>
        <v>28.711484867448146</v>
      </c>
      <c r="AJ11" s="12">
        <f t="shared" si="11"/>
        <v>-24081595.579999998</v>
      </c>
      <c r="AK11" s="44">
        <f t="shared" si="18"/>
        <v>25.430586359160468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-2153755.58</v>
      </c>
      <c r="AO11" s="44">
        <f>AF11/AB11*100</f>
        <v>79.223608093872883</v>
      </c>
      <c r="AP11" s="12">
        <f t="shared" si="14"/>
        <v>522588</v>
      </c>
      <c r="AQ11" s="44">
        <f t="shared" si="19"/>
        <v>106.79566819442501</v>
      </c>
      <c r="AR11" s="12">
        <f t="shared" si="20"/>
        <v>318679.30999999959</v>
      </c>
      <c r="AS11" s="12">
        <f t="shared" si="21"/>
        <v>104.03701967727432</v>
      </c>
      <c r="AT11" s="34">
        <v>24865000</v>
      </c>
    </row>
    <row r="12" spans="1:47" s="10" customFormat="1" ht="45.75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933633.45</v>
      </c>
      <c r="W12" s="12"/>
      <c r="X12" s="12"/>
      <c r="Y12" s="12">
        <f t="shared" si="22"/>
        <v>933633.45</v>
      </c>
      <c r="Z12" s="12">
        <v>11972000</v>
      </c>
      <c r="AA12" s="12">
        <v>27969000</v>
      </c>
      <c r="AB12" s="12">
        <v>9894011</v>
      </c>
      <c r="AC12" s="12">
        <v>1468673.97</v>
      </c>
      <c r="AD12" s="12">
        <v>187466.88</v>
      </c>
      <c r="AE12" s="12">
        <v>1929275.02</v>
      </c>
      <c r="AF12" s="12">
        <f t="shared" si="23"/>
        <v>2116741.9</v>
      </c>
      <c r="AG12" s="12">
        <f t="shared" si="10"/>
        <v>-1281207.0899999999</v>
      </c>
      <c r="AH12" s="44">
        <f t="shared" si="4"/>
        <v>-9855258.0999999996</v>
      </c>
      <c r="AI12" s="44">
        <f t="shared" si="5"/>
        <v>17.680770965586369</v>
      </c>
      <c r="AJ12" s="12">
        <f t="shared" si="11"/>
        <v>-25852258.100000001</v>
      </c>
      <c r="AK12" s="44">
        <f t="shared" si="18"/>
        <v>7.5681715470699702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-7777269.0999999996</v>
      </c>
      <c r="AO12" s="44">
        <f t="shared" si="13"/>
        <v>21.394173707710653</v>
      </c>
      <c r="AP12" s="12">
        <f t="shared" si="14"/>
        <v>1183108.45</v>
      </c>
      <c r="AQ12" s="44">
        <f t="shared" si="19"/>
        <v>226.72087209386083</v>
      </c>
      <c r="AR12" s="12">
        <f t="shared" si="20"/>
        <v>2116741.9</v>
      </c>
      <c r="AS12" s="12">
        <f t="shared" si="21"/>
        <v>0</v>
      </c>
      <c r="AT12" s="34">
        <f>AF12</f>
        <v>2116741.9</v>
      </c>
    </row>
    <row r="13" spans="1:47" s="10" customFormat="1" ht="70.5" customHeight="1" x14ac:dyDescent="0.3">
      <c r="A13" s="9"/>
      <c r="B13" s="119" t="s">
        <v>24</v>
      </c>
      <c r="C13" s="119"/>
      <c r="D13" s="119"/>
      <c r="E13" s="119"/>
      <c r="F13" s="119"/>
      <c r="G13" s="119"/>
      <c r="H13" s="119"/>
      <c r="I13" s="119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-378462.96</v>
      </c>
      <c r="W13" s="12"/>
      <c r="X13" s="12"/>
      <c r="Y13" s="12">
        <f t="shared" si="22"/>
        <v>-378462.96</v>
      </c>
      <c r="Z13" s="12">
        <v>8000</v>
      </c>
      <c r="AA13" s="12">
        <v>0</v>
      </c>
      <c r="AB13" s="12">
        <v>0</v>
      </c>
      <c r="AC13" s="12">
        <v>-2923</v>
      </c>
      <c r="AD13" s="12">
        <v>0</v>
      </c>
      <c r="AE13" s="12">
        <v>-618.75999999999976</v>
      </c>
      <c r="AF13" s="12">
        <f t="shared" si="23"/>
        <v>-618.75999999999976</v>
      </c>
      <c r="AG13" s="12">
        <f t="shared" si="10"/>
        <v>2923</v>
      </c>
      <c r="AH13" s="44">
        <f t="shared" si="4"/>
        <v>-8618.76</v>
      </c>
      <c r="AI13" s="44">
        <f t="shared" si="5"/>
        <v>-7.734499999999997</v>
      </c>
      <c r="AJ13" s="12">
        <f t="shared" si="11"/>
        <v>-618.75999999999976</v>
      </c>
      <c r="AK13" s="116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-618.75999999999976</v>
      </c>
      <c r="AO13" s="116">
        <v>0</v>
      </c>
      <c r="AP13" s="12">
        <f t="shared" si="14"/>
        <v>377844.2</v>
      </c>
      <c r="AQ13" s="44">
        <f t="shared" si="19"/>
        <v>0.16349288183974456</v>
      </c>
      <c r="AR13" s="12">
        <f t="shared" si="20"/>
        <v>-5415297.6200000001</v>
      </c>
      <c r="AS13" s="12">
        <f t="shared" si="21"/>
        <v>-1.1427455182448249E-2</v>
      </c>
      <c r="AT13" s="34">
        <f>AF13</f>
        <v>-618.75999999999976</v>
      </c>
      <c r="AU13" s="86" t="s">
        <v>75</v>
      </c>
    </row>
    <row r="14" spans="1:47" s="10" customFormat="1" ht="42.75" customHeight="1" x14ac:dyDescent="0.3">
      <c r="A14" s="9"/>
      <c r="B14" s="119" t="s">
        <v>23</v>
      </c>
      <c r="C14" s="119"/>
      <c r="D14" s="119"/>
      <c r="E14" s="119"/>
      <c r="F14" s="119"/>
      <c r="G14" s="119"/>
      <c r="H14" s="119"/>
      <c r="I14" s="119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3322087.04</v>
      </c>
      <c r="W14" s="12"/>
      <c r="X14" s="12"/>
      <c r="Y14" s="12">
        <f t="shared" si="22"/>
        <v>3322087.04</v>
      </c>
      <c r="Z14" s="12">
        <v>5814000</v>
      </c>
      <c r="AA14" s="12">
        <v>7692000</v>
      </c>
      <c r="AB14" s="12">
        <v>7692000</v>
      </c>
      <c r="AC14" s="12">
        <v>7427149.2300000004</v>
      </c>
      <c r="AD14" s="12">
        <v>1724132.95</v>
      </c>
      <c r="AE14" s="12">
        <v>6796575.3500000006</v>
      </c>
      <c r="AF14" s="12">
        <f t="shared" si="23"/>
        <v>8520708.3000000007</v>
      </c>
      <c r="AG14" s="12">
        <f t="shared" si="10"/>
        <v>-5703016.2800000003</v>
      </c>
      <c r="AH14" s="44">
        <f t="shared" si="4"/>
        <v>2706708.3000000007</v>
      </c>
      <c r="AI14" s="44">
        <f t="shared" si="5"/>
        <v>146.55501031991744</v>
      </c>
      <c r="AJ14" s="12">
        <f t="shared" si="11"/>
        <v>828708.30000000075</v>
      </c>
      <c r="AK14" s="44">
        <f t="shared" si="18"/>
        <v>110.77363884555383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828708.30000000075</v>
      </c>
      <c r="AO14" s="44">
        <f t="shared" si="13"/>
        <v>110.77363884555382</v>
      </c>
      <c r="AP14" s="12">
        <f t="shared" si="14"/>
        <v>5198621.2600000007</v>
      </c>
      <c r="AQ14" s="44">
        <f t="shared" si="19"/>
        <v>256.48660608242221</v>
      </c>
      <c r="AR14" s="12">
        <f t="shared" si="20"/>
        <v>4953630.4400000013</v>
      </c>
      <c r="AS14" s="12">
        <f t="shared" si="21"/>
        <v>238.87082464748892</v>
      </c>
      <c r="AT14" s="34">
        <f>AF14</f>
        <v>8520708.3000000007</v>
      </c>
      <c r="AU14" s="86"/>
    </row>
    <row r="15" spans="1:47" s="10" customFormat="1" ht="99" customHeight="1" x14ac:dyDescent="0.3">
      <c r="A15" s="9"/>
      <c r="B15" s="119" t="s">
        <v>22</v>
      </c>
      <c r="C15" s="119"/>
      <c r="D15" s="119"/>
      <c r="E15" s="119"/>
      <c r="F15" s="119"/>
      <c r="G15" s="119"/>
      <c r="H15" s="119"/>
      <c r="I15" s="119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-234307.69</v>
      </c>
      <c r="W15" s="12"/>
      <c r="X15" s="12"/>
      <c r="Y15" s="12">
        <f t="shared" si="22"/>
        <v>-234307.69</v>
      </c>
      <c r="Z15" s="12">
        <v>8168000</v>
      </c>
      <c r="AA15" s="12">
        <v>6694000</v>
      </c>
      <c r="AB15" s="12">
        <v>4553204</v>
      </c>
      <c r="AC15" s="12">
        <v>17208.509999999998</v>
      </c>
      <c r="AD15" s="12">
        <v>2332988.41</v>
      </c>
      <c r="AE15" s="12">
        <v>3941530.1399999992</v>
      </c>
      <c r="AF15" s="12">
        <f t="shared" si="23"/>
        <v>6274518.5499999989</v>
      </c>
      <c r="AG15" s="12">
        <f t="shared" si="10"/>
        <v>2315779.9000000004</v>
      </c>
      <c r="AH15" s="44">
        <f t="shared" si="4"/>
        <v>-1893481.4500000011</v>
      </c>
      <c r="AI15" s="44">
        <f t="shared" si="5"/>
        <v>76.818297624877559</v>
      </c>
      <c r="AJ15" s="12">
        <f t="shared" si="11"/>
        <v>-419481.45000000112</v>
      </c>
      <c r="AK15" s="44">
        <f t="shared" si="18"/>
        <v>93.733471018822812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1721314.5499999989</v>
      </c>
      <c r="AO15" s="44">
        <f t="shared" si="13"/>
        <v>137.80446801856448</v>
      </c>
      <c r="AP15" s="12">
        <f t="shared" si="14"/>
        <v>6508826.2399999993</v>
      </c>
      <c r="AQ15" s="116">
        <v>2777.9</v>
      </c>
      <c r="AR15" s="12">
        <f t="shared" si="20"/>
        <v>6132694.1899999985</v>
      </c>
      <c r="AS15" s="12">
        <f t="shared" si="21"/>
        <v>4424.1472691997342</v>
      </c>
      <c r="AT15" s="34">
        <f>AF15</f>
        <v>6274518.5499999989</v>
      </c>
      <c r="AU15" s="86"/>
    </row>
    <row r="16" spans="1:47" s="10" customFormat="1" ht="65.25" customHeight="1" x14ac:dyDescent="0.3">
      <c r="A16" s="9"/>
      <c r="B16" s="119" t="s">
        <v>21</v>
      </c>
      <c r="C16" s="119"/>
      <c r="D16" s="119"/>
      <c r="E16" s="119"/>
      <c r="F16" s="119"/>
      <c r="G16" s="119"/>
      <c r="H16" s="119"/>
      <c r="I16" s="119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-43156.67</v>
      </c>
      <c r="W16" s="12"/>
      <c r="X16" s="12"/>
      <c r="Y16" s="12">
        <f t="shared" si="22"/>
        <v>-43156.67</v>
      </c>
      <c r="Z16" s="12">
        <v>15443000</v>
      </c>
      <c r="AA16" s="12">
        <v>14460000</v>
      </c>
      <c r="AB16" s="12">
        <v>1135580</v>
      </c>
      <c r="AC16" s="12">
        <v>43537.71</v>
      </c>
      <c r="AD16" s="12">
        <v>76276.850000000006</v>
      </c>
      <c r="AE16" s="12">
        <v>1004228.92</v>
      </c>
      <c r="AF16" s="12">
        <f t="shared" si="23"/>
        <v>1080505.77</v>
      </c>
      <c r="AG16" s="12">
        <f t="shared" si="10"/>
        <v>32739.140000000007</v>
      </c>
      <c r="AH16" s="44">
        <f t="shared" si="4"/>
        <v>-14362494.23</v>
      </c>
      <c r="AI16" s="44">
        <f t="shared" si="5"/>
        <v>6.996734896069416</v>
      </c>
      <c r="AJ16" s="12">
        <f t="shared" si="11"/>
        <v>-13379494.23</v>
      </c>
      <c r="AK16" s="44">
        <f t="shared" si="18"/>
        <v>7.4723773858921163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-55074.229999999981</v>
      </c>
      <c r="AO16" s="44">
        <f t="shared" si="13"/>
        <v>95.150123285017358</v>
      </c>
      <c r="AP16" s="12">
        <f t="shared" si="14"/>
        <v>1123662.44</v>
      </c>
      <c r="AQ16" s="116">
        <v>2603.6799999999998</v>
      </c>
      <c r="AR16" s="12">
        <f t="shared" si="20"/>
        <v>-80173.119999999879</v>
      </c>
      <c r="AS16" s="12">
        <f t="shared" si="21"/>
        <v>93.092566713262102</v>
      </c>
      <c r="AT16" s="34">
        <v>11117000</v>
      </c>
      <c r="AU16" s="86"/>
    </row>
    <row r="17" spans="1:47" s="10" customFormat="1" ht="24" customHeight="1" x14ac:dyDescent="0.3">
      <c r="A17" s="9"/>
      <c r="B17" s="119" t="s">
        <v>19</v>
      </c>
      <c r="C17" s="119"/>
      <c r="D17" s="119"/>
      <c r="E17" s="119"/>
      <c r="F17" s="119"/>
      <c r="G17" s="119"/>
      <c r="H17" s="119"/>
      <c r="I17" s="119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5100201.68</v>
      </c>
      <c r="W17" s="12"/>
      <c r="X17" s="12">
        <f t="shared" si="32"/>
        <v>0</v>
      </c>
      <c r="Y17" s="12">
        <f>Y18+Y19</f>
        <v>5100201.68</v>
      </c>
      <c r="Z17" s="12">
        <f t="shared" ref="Z17:AC17" si="33">Z18+Z19</f>
        <v>57489000</v>
      </c>
      <c r="AA17" s="12">
        <f t="shared" si="33"/>
        <v>56779000</v>
      </c>
      <c r="AB17" s="12">
        <f t="shared" si="33"/>
        <v>9655249</v>
      </c>
      <c r="AC17" s="12">
        <f t="shared" ref="AC17:AD17" si="34">AC18+AC19</f>
        <v>-111111.67999999999</v>
      </c>
      <c r="AD17" s="12">
        <f t="shared" si="34"/>
        <v>36071.29</v>
      </c>
      <c r="AE17" s="12">
        <v>6133813.4999999981</v>
      </c>
      <c r="AF17" s="12">
        <f t="shared" si="31"/>
        <v>6169884.7899999991</v>
      </c>
      <c r="AG17" s="12">
        <f t="shared" si="10"/>
        <v>147182.97</v>
      </c>
      <c r="AH17" s="44">
        <f t="shared" si="4"/>
        <v>-51319115.210000001</v>
      </c>
      <c r="AI17" s="44">
        <f t="shared" si="5"/>
        <v>10.732287550661864</v>
      </c>
      <c r="AJ17" s="12">
        <f t="shared" si="11"/>
        <v>-50609115.210000001</v>
      </c>
      <c r="AK17" s="44">
        <f t="shared" si="18"/>
        <v>10.86649076242977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-3485364.2100000009</v>
      </c>
      <c r="AO17" s="44">
        <f t="shared" si="13"/>
        <v>63.901871303370825</v>
      </c>
      <c r="AP17" s="12">
        <f t="shared" si="14"/>
        <v>1069683.1099999994</v>
      </c>
      <c r="AQ17" s="44">
        <f t="shared" si="19"/>
        <v>120.97334923429929</v>
      </c>
      <c r="AR17" s="12">
        <f t="shared" si="20"/>
        <v>-7481383.9600000009</v>
      </c>
      <c r="AS17" s="12">
        <f t="shared" si="21"/>
        <v>45.196420222845582</v>
      </c>
      <c r="AT17" s="34">
        <f>AT18+AT19</f>
        <v>6169884.7899999991</v>
      </c>
      <c r="AU17" s="5"/>
    </row>
    <row r="18" spans="1:47" s="5" customFormat="1" ht="63.75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4700201.04-1299</f>
        <v>4698902.04</v>
      </c>
      <c r="W18" s="53"/>
      <c r="X18" s="53"/>
      <c r="Y18" s="13">
        <f>V18</f>
        <v>4698902.04</v>
      </c>
      <c r="Z18" s="66">
        <v>23363753.050000001</v>
      </c>
      <c r="AA18" s="66">
        <v>22995495</v>
      </c>
      <c r="AB18" s="16">
        <v>7903565</v>
      </c>
      <c r="AC18" s="13">
        <v>-209419.11</v>
      </c>
      <c r="AD18" s="13">
        <v>2018.17</v>
      </c>
      <c r="AE18" s="13">
        <v>4351980.0899999989</v>
      </c>
      <c r="AF18" s="13">
        <f t="shared" si="23"/>
        <v>4353998.2599999988</v>
      </c>
      <c r="AG18" s="13">
        <f t="shared" si="10"/>
        <v>211437.28</v>
      </c>
      <c r="AH18" s="44">
        <f t="shared" si="4"/>
        <v>-19009754.790000003</v>
      </c>
      <c r="AI18" s="44">
        <f t="shared" si="5"/>
        <v>18.635697144556143</v>
      </c>
      <c r="AJ18" s="13">
        <f t="shared" si="11"/>
        <v>-18641496.740000002</v>
      </c>
      <c r="AK18" s="44">
        <f t="shared" si="18"/>
        <v>18.934135838345721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-3549566.7400000012</v>
      </c>
      <c r="AO18" s="44">
        <f t="shared" si="13"/>
        <v>55.089042223351093</v>
      </c>
      <c r="AP18" s="13">
        <f t="shared" si="14"/>
        <v>-344903.78000000119</v>
      </c>
      <c r="AQ18" s="44">
        <f t="shared" si="19"/>
        <v>92.659906993932537</v>
      </c>
      <c r="AR18" s="13">
        <f t="shared" si="20"/>
        <v>-5731618.2500000009</v>
      </c>
      <c r="AS18" s="13">
        <f t="shared" si="21"/>
        <v>43.17037293340433</v>
      </c>
      <c r="AT18" s="31">
        <f>AF18</f>
        <v>4353998.2599999988</v>
      </c>
      <c r="AU18" s="86"/>
    </row>
    <row r="19" spans="1:47" s="5" customFormat="1" ht="61.5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401299.64</v>
      </c>
      <c r="W19" s="53"/>
      <c r="X19" s="53"/>
      <c r="Y19" s="13">
        <f>V19</f>
        <v>401299.64</v>
      </c>
      <c r="Z19" s="66">
        <v>34125246.950000003</v>
      </c>
      <c r="AA19" s="66">
        <v>33783505</v>
      </c>
      <c r="AB19" s="16">
        <v>1751684</v>
      </c>
      <c r="AC19" s="13">
        <v>98307.43</v>
      </c>
      <c r="AD19" s="13">
        <v>34053.120000000003</v>
      </c>
      <c r="AE19" s="13">
        <v>1781833.4099999997</v>
      </c>
      <c r="AF19" s="13">
        <f t="shared" si="23"/>
        <v>1815886.5299999998</v>
      </c>
      <c r="AG19" s="13">
        <f t="shared" si="10"/>
        <v>-64254.30999999999</v>
      </c>
      <c r="AH19" s="44">
        <f t="shared" si="4"/>
        <v>-32309360.420000002</v>
      </c>
      <c r="AI19" s="44">
        <f t="shared" si="5"/>
        <v>5.3212407009409191</v>
      </c>
      <c r="AJ19" s="13">
        <f t="shared" si="11"/>
        <v>-31967618.469999999</v>
      </c>
      <c r="AK19" s="44">
        <f t="shared" si="18"/>
        <v>5.3750684838651281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64202.529999999795</v>
      </c>
      <c r="AO19" s="44">
        <f t="shared" si="13"/>
        <v>103.66518904094573</v>
      </c>
      <c r="AP19" s="13">
        <f t="shared" si="14"/>
        <v>1414586.8899999997</v>
      </c>
      <c r="AQ19" s="44">
        <f t="shared" si="19"/>
        <v>452.50141016822238</v>
      </c>
      <c r="AR19" s="13">
        <f t="shared" si="20"/>
        <v>-1749765.7100000004</v>
      </c>
      <c r="AS19" s="13">
        <f t="shared" si="21"/>
        <v>50.927191093655267</v>
      </c>
      <c r="AT19" s="31">
        <f>AF19</f>
        <v>1815886.5299999998</v>
      </c>
      <c r="AU19" s="86"/>
    </row>
    <row r="20" spans="1:47" s="10" customFormat="1" ht="30.75" customHeight="1" x14ac:dyDescent="0.3">
      <c r="A20" s="9"/>
      <c r="B20" s="119" t="s">
        <v>18</v>
      </c>
      <c r="C20" s="119"/>
      <c r="D20" s="119"/>
      <c r="E20" s="119"/>
      <c r="F20" s="119"/>
      <c r="G20" s="119"/>
      <c r="H20" s="119"/>
      <c r="I20" s="119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1424969.64</v>
      </c>
      <c r="W20" s="12"/>
      <c r="X20" s="12"/>
      <c r="Y20" s="12">
        <f>V20</f>
        <v>1424969.64</v>
      </c>
      <c r="Z20" s="12">
        <v>7706000</v>
      </c>
      <c r="AA20" s="12">
        <v>7743000</v>
      </c>
      <c r="AB20" s="12">
        <v>2066465</v>
      </c>
      <c r="AC20" s="12">
        <v>149316.25</v>
      </c>
      <c r="AD20" s="12">
        <v>210136.88</v>
      </c>
      <c r="AE20" s="12">
        <v>1498710.6600000001</v>
      </c>
      <c r="AF20" s="12">
        <f t="shared" si="23"/>
        <v>1708847.54</v>
      </c>
      <c r="AG20" s="12">
        <f t="shared" si="10"/>
        <v>60820.630000000005</v>
      </c>
      <c r="AH20" s="44">
        <f t="shared" si="4"/>
        <v>-5997152.46</v>
      </c>
      <c r="AI20" s="44">
        <f t="shared" si="5"/>
        <v>22.175545548922919</v>
      </c>
      <c r="AJ20" s="12">
        <f t="shared" si="11"/>
        <v>-6034152.46</v>
      </c>
      <c r="AK20" s="44">
        <f t="shared" si="18"/>
        <v>22.069579491153299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-357617.45999999996</v>
      </c>
      <c r="AO20" s="44">
        <f t="shared" si="13"/>
        <v>82.694240647676111</v>
      </c>
      <c r="AP20" s="12">
        <f t="shared" si="14"/>
        <v>283877.90000000014</v>
      </c>
      <c r="AQ20" s="44">
        <f t="shared" ref="AQ20:AQ63" si="35">AF20/Y20%</f>
        <v>119.92168057699813</v>
      </c>
      <c r="AR20" s="12">
        <f t="shared" si="20"/>
        <v>-1365171.92</v>
      </c>
      <c r="AS20" s="12">
        <f t="shared" si="21"/>
        <v>55.59000397479592</v>
      </c>
      <c r="AT20" s="34">
        <f>AF20</f>
        <v>1708847.54</v>
      </c>
      <c r="AU20" s="86"/>
    </row>
    <row r="21" spans="1:47" s="10" customFormat="1" ht="62.25" customHeight="1" x14ac:dyDescent="0.3">
      <c r="A21" s="9"/>
      <c r="B21" s="120" t="s">
        <v>58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1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25563468.93</v>
      </c>
      <c r="W22" s="71"/>
      <c r="X22" s="71">
        <f t="shared" ref="X22:AC22" si="37">X23+X36+X37+X45+X48+X50</f>
        <v>0</v>
      </c>
      <c r="Y22" s="71">
        <f t="shared" si="37"/>
        <v>25563468.93</v>
      </c>
      <c r="Z22" s="71">
        <f t="shared" si="37"/>
        <v>76980199.650000006</v>
      </c>
      <c r="AA22" s="71">
        <f t="shared" si="37"/>
        <v>83684298.329999998</v>
      </c>
      <c r="AB22" s="71">
        <f t="shared" si="37"/>
        <v>31552908.390000001</v>
      </c>
      <c r="AC22" s="71">
        <f t="shared" ref="AC22:AD22" si="38">AC23+AC36+AC37+AC45+AC48+AC50</f>
        <v>1502419.9200000002</v>
      </c>
      <c r="AD22" s="71">
        <f t="shared" si="38"/>
        <v>3637721.1399999997</v>
      </c>
      <c r="AE22" s="71">
        <v>22229609.169999998</v>
      </c>
      <c r="AF22" s="71">
        <f>AF23+AF36+AF37+AF45+AF48+AF50</f>
        <v>25867330.310000002</v>
      </c>
      <c r="AG22" s="71">
        <f t="shared" ref="AG22" si="39">AD22-AC22</f>
        <v>2135301.2199999997</v>
      </c>
      <c r="AH22" s="72">
        <f t="shared" si="4"/>
        <v>-51112869.340000004</v>
      </c>
      <c r="AI22" s="72">
        <f t="shared" ref="AI22" si="40">AF22/Z22*100</f>
        <v>33.60257628274416</v>
      </c>
      <c r="AJ22" s="71">
        <f t="shared" si="11"/>
        <v>-57816968.019999996</v>
      </c>
      <c r="AK22" s="72">
        <f t="shared" ref="AK22" si="41">AF22/AA22%</f>
        <v>30.910613850157382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-5685578.0799999982</v>
      </c>
      <c r="AO22" s="72">
        <f t="shared" ref="AO22" si="42">AF22/AB22*100</f>
        <v>81.98081137331252</v>
      </c>
      <c r="AP22" s="71">
        <f t="shared" si="14"/>
        <v>303861.38000000268</v>
      </c>
      <c r="AQ22" s="72">
        <f t="shared" ref="AQ22" si="43">AF22/Y22%</f>
        <v>101.18865471987414</v>
      </c>
      <c r="AR22" s="12"/>
      <c r="AS22" s="12"/>
      <c r="AT22" s="34"/>
    </row>
    <row r="23" spans="1:47" s="10" customFormat="1" ht="83.25" customHeight="1" x14ac:dyDescent="0.3">
      <c r="A23" s="9"/>
      <c r="B23" s="119" t="s">
        <v>17</v>
      </c>
      <c r="C23" s="119"/>
      <c r="D23" s="119"/>
      <c r="E23" s="119"/>
      <c r="F23" s="119"/>
      <c r="G23" s="119"/>
      <c r="H23" s="119"/>
      <c r="I23" s="119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11029014.470000001</v>
      </c>
      <c r="W23" s="12"/>
      <c r="X23" s="12">
        <f t="shared" si="46"/>
        <v>0</v>
      </c>
      <c r="Y23" s="12">
        <f>Y24+Y27+Y29+Y31</f>
        <v>11029014.470000001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16565319.91</v>
      </c>
      <c r="AC23" s="12">
        <f>AC24+AC27+AC29+AC31</f>
        <v>425572.39999999997</v>
      </c>
      <c r="AD23" s="12">
        <f>AD24+AD27+AD29+AD31</f>
        <v>3087846.7899999996</v>
      </c>
      <c r="AE23" s="12">
        <v>8259032.4299999997</v>
      </c>
      <c r="AF23" s="12">
        <f t="shared" si="44"/>
        <v>11346879.220000001</v>
      </c>
      <c r="AG23" s="12">
        <f t="shared" si="10"/>
        <v>2662274.3899999997</v>
      </c>
      <c r="AH23" s="44">
        <f t="shared" si="4"/>
        <v>-35682120.780000001</v>
      </c>
      <c r="AI23" s="44">
        <f t="shared" si="5"/>
        <v>24.127409088009529</v>
      </c>
      <c r="AJ23" s="12">
        <f t="shared" si="11"/>
        <v>-38187310.780000001</v>
      </c>
      <c r="AK23" s="44">
        <f t="shared" si="18"/>
        <v>22.907166181580845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-5218440.6899999995</v>
      </c>
      <c r="AO23" s="44">
        <f t="shared" si="13"/>
        <v>68.497797094460097</v>
      </c>
      <c r="AP23" s="12">
        <f t="shared" si="14"/>
        <v>317864.75</v>
      </c>
      <c r="AQ23" s="44">
        <f t="shared" si="35"/>
        <v>102.88207754976315</v>
      </c>
      <c r="AR23" s="12">
        <f>AF23-M23</f>
        <v>1108413.2300000023</v>
      </c>
      <c r="AS23" s="12">
        <f>IF(M23=0,0,AF23/M23*100)</f>
        <v>110.82596974080492</v>
      </c>
      <c r="AT23" s="34">
        <f>AT24+AT27+AT29+AT31</f>
        <v>11044574.74</v>
      </c>
    </row>
    <row r="24" spans="1:47" s="5" customFormat="1" ht="114.75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10415653.530000001</v>
      </c>
      <c r="W24" s="13"/>
      <c r="X24" s="13">
        <f t="shared" si="48"/>
        <v>0</v>
      </c>
      <c r="Y24" s="12">
        <f t="shared" si="48"/>
        <v>10415653.530000001</v>
      </c>
      <c r="Z24" s="12">
        <f t="shared" si="48"/>
        <v>46880510</v>
      </c>
      <c r="AA24" s="12">
        <f>AA25+AA26</f>
        <v>48200367.740000002</v>
      </c>
      <c r="AB24" s="12">
        <f>AB25+AB26</f>
        <v>15830450</v>
      </c>
      <c r="AC24" s="12">
        <f>AC25+AC26</f>
        <v>333549.3</v>
      </c>
      <c r="AD24" s="12">
        <f>AD25+AD26</f>
        <v>3014711.6199999996</v>
      </c>
      <c r="AE24" s="12">
        <v>7605483.0199999996</v>
      </c>
      <c r="AF24" s="12">
        <f t="shared" ref="AF24" si="49">AF25+AF26</f>
        <v>10620194.640000001</v>
      </c>
      <c r="AG24" s="12">
        <f>AD24-AC24</f>
        <v>2681162.3199999998</v>
      </c>
      <c r="AH24" s="44">
        <f t="shared" si="4"/>
        <v>-36260315.359999999</v>
      </c>
      <c r="AI24" s="44">
        <f t="shared" si="5"/>
        <v>22.65375235892272</v>
      </c>
      <c r="AJ24" s="12">
        <f t="shared" si="11"/>
        <v>-37580173.100000001</v>
      </c>
      <c r="AK24" s="44">
        <f t="shared" si="18"/>
        <v>22.033430734983018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-5210255.3599999994</v>
      </c>
      <c r="AO24" s="44">
        <f t="shared" si="13"/>
        <v>67.087130435331915</v>
      </c>
      <c r="AP24" s="12">
        <f t="shared" si="14"/>
        <v>204541.1099999994</v>
      </c>
      <c r="AQ24" s="44">
        <f t="shared" si="35"/>
        <v>101.96378565599233</v>
      </c>
      <c r="AR24" s="12">
        <f>AF24-M24</f>
        <v>752050.03000000119</v>
      </c>
      <c r="AS24" s="12">
        <f>IF(M24=0,0,AF24/M24*100)</f>
        <v>107.62098712292787</v>
      </c>
      <c r="AT24" s="31">
        <f>AF24</f>
        <v>10620194.640000001</v>
      </c>
    </row>
    <row r="25" spans="1:47" s="5" customFormat="1" ht="37.5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7810902.9800000004</v>
      </c>
      <c r="W25" s="13"/>
      <c r="X25" s="13"/>
      <c r="Y25" s="13">
        <f>V25</f>
        <v>7810902.9800000004</v>
      </c>
      <c r="Z25" s="13">
        <v>34696660</v>
      </c>
      <c r="AA25" s="13">
        <v>36508280</v>
      </c>
      <c r="AB25" s="13">
        <v>11581500</v>
      </c>
      <c r="AC25" s="13">
        <v>124468.78</v>
      </c>
      <c r="AD25" s="13">
        <v>2755882.59</v>
      </c>
      <c r="AE25" s="13">
        <v>5744534.6200000001</v>
      </c>
      <c r="AF25" s="13">
        <f t="shared" si="23"/>
        <v>8500417.2100000009</v>
      </c>
      <c r="AG25" s="13">
        <f>AD25-AC25</f>
        <v>2631413.81</v>
      </c>
      <c r="AH25" s="44">
        <f t="shared" si="4"/>
        <v>-26196242.789999999</v>
      </c>
      <c r="AI25" s="44">
        <f t="shared" si="5"/>
        <v>24.49923770760644</v>
      </c>
      <c r="AJ25" s="13">
        <f t="shared" si="11"/>
        <v>-28007862.789999999</v>
      </c>
      <c r="AK25" s="42">
        <f t="shared" si="18"/>
        <v>23.283532420590621</v>
      </c>
      <c r="AL25" s="13"/>
      <c r="AM25" s="13"/>
      <c r="AN25" s="42">
        <f t="shared" si="12"/>
        <v>-3081082.7899999991</v>
      </c>
      <c r="AO25" s="42">
        <f t="shared" si="13"/>
        <v>73.396513491343967</v>
      </c>
      <c r="AP25" s="13">
        <f t="shared" si="14"/>
        <v>689514.23000000045</v>
      </c>
      <c r="AQ25" s="42">
        <f t="shared" si="35"/>
        <v>108.82758666655465</v>
      </c>
      <c r="AR25" s="12"/>
      <c r="AS25" s="12"/>
      <c r="AT25" s="31"/>
    </row>
    <row r="26" spans="1:47" s="5" customFormat="1" ht="81.75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85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1798021.17+806729.38</f>
        <v>2604750.5499999998</v>
      </c>
      <c r="W26" s="16"/>
      <c r="X26" s="16"/>
      <c r="Y26" s="13">
        <f>V26</f>
        <v>2604750.5499999998</v>
      </c>
      <c r="Z26" s="13">
        <v>12183850</v>
      </c>
      <c r="AA26" s="13">
        <f>6966987.74+4725100</f>
        <v>11692087.74</v>
      </c>
      <c r="AB26" s="13">
        <f>2583750+1665200</f>
        <v>4248950</v>
      </c>
      <c r="AC26" s="13">
        <v>209080.52</v>
      </c>
      <c r="AD26" s="13">
        <v>258829.03</v>
      </c>
      <c r="AE26" s="13">
        <v>1860948.4</v>
      </c>
      <c r="AF26" s="13">
        <f t="shared" si="23"/>
        <v>2119777.4299999997</v>
      </c>
      <c r="AG26" s="13">
        <f>AD26-AC26</f>
        <v>49748.510000000009</v>
      </c>
      <c r="AH26" s="44">
        <f t="shared" si="4"/>
        <v>-10064072.57</v>
      </c>
      <c r="AI26" s="44">
        <f t="shared" si="5"/>
        <v>17.398256134144788</v>
      </c>
      <c r="AJ26" s="12">
        <f t="shared" si="11"/>
        <v>-9572310.3100000005</v>
      </c>
      <c r="AK26" s="42">
        <f t="shared" si="18"/>
        <v>18.130016444779088</v>
      </c>
      <c r="AL26" s="13"/>
      <c r="AM26" s="13"/>
      <c r="AN26" s="42">
        <f t="shared" si="12"/>
        <v>-2129172.5700000003</v>
      </c>
      <c r="AO26" s="42">
        <f t="shared" si="13"/>
        <v>49.889441626754838</v>
      </c>
      <c r="AP26" s="13">
        <f t="shared" si="14"/>
        <v>-484973.12000000011</v>
      </c>
      <c r="AQ26" s="42">
        <f t="shared" si="35"/>
        <v>81.381206733980719</v>
      </c>
      <c r="AR26" s="12"/>
      <c r="AS26" s="12"/>
      <c r="AT26" s="31"/>
      <c r="AU26" s="108" t="s">
        <v>98</v>
      </c>
    </row>
    <row r="27" spans="1:47" s="5" customFormat="1" ht="80.25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73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349489.94</v>
      </c>
      <c r="W27" s="13"/>
      <c r="X27" s="13"/>
      <c r="Y27" s="12">
        <f t="shared" si="51"/>
        <v>349489.94</v>
      </c>
      <c r="Z27" s="12">
        <f t="shared" si="51"/>
        <v>100490</v>
      </c>
      <c r="AA27" s="12">
        <f t="shared" si="51"/>
        <v>549832.26</v>
      </c>
      <c r="AB27" s="12">
        <f t="shared" si="51"/>
        <v>379953.26999999996</v>
      </c>
      <c r="AC27" s="12">
        <f>AC28</f>
        <v>54466.86</v>
      </c>
      <c r="AD27" s="12">
        <f>AD28</f>
        <v>10410.41</v>
      </c>
      <c r="AE27" s="12">
        <v>383662.29</v>
      </c>
      <c r="AF27" s="12">
        <f t="shared" ref="AF27" si="52">AF28</f>
        <v>394072.69999999995</v>
      </c>
      <c r="AG27" s="12">
        <f t="shared" si="10"/>
        <v>-44056.45</v>
      </c>
      <c r="AH27" s="44">
        <f t="shared" si="4"/>
        <v>293582.69999999995</v>
      </c>
      <c r="AI27" s="44">
        <f t="shared" si="5"/>
        <v>392.15115931933519</v>
      </c>
      <c r="AJ27" s="12">
        <f t="shared" si="11"/>
        <v>-155759.56000000006</v>
      </c>
      <c r="AK27" s="44">
        <f t="shared" si="18"/>
        <v>71.671440304357532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14119.429999999993</v>
      </c>
      <c r="AO27" s="44">
        <f t="shared" si="13"/>
        <v>103.71609645575626</v>
      </c>
      <c r="AP27" s="12">
        <f t="shared" si="14"/>
        <v>44582.759999999951</v>
      </c>
      <c r="AQ27" s="44">
        <f t="shared" si="35"/>
        <v>112.75652168986608</v>
      </c>
      <c r="AR27" s="12">
        <f>AF27-M27</f>
        <v>60346.859999999928</v>
      </c>
      <c r="AS27" s="12">
        <f>IF(M27=0,0,AF27/M27*100)</f>
        <v>118.08276518234247</v>
      </c>
      <c r="AT27" s="31">
        <f>AF27</f>
        <v>394072.69999999995</v>
      </c>
    </row>
    <row r="28" spans="1:47" s="5" customFormat="1" ht="105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86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117376.49+232113.45</f>
        <v>349489.94</v>
      </c>
      <c r="W28" s="16"/>
      <c r="X28" s="16"/>
      <c r="Y28" s="16">
        <f>V28</f>
        <v>349489.94</v>
      </c>
      <c r="Z28" s="16">
        <v>100490</v>
      </c>
      <c r="AA28" s="16">
        <f>109952.06+439880.2</f>
        <v>549832.26</v>
      </c>
      <c r="AB28" s="16">
        <f>84850.79+295102.48</f>
        <v>379953.26999999996</v>
      </c>
      <c r="AC28" s="13">
        <v>54466.86</v>
      </c>
      <c r="AD28" s="13">
        <v>10410.41</v>
      </c>
      <c r="AE28" s="13">
        <v>383662.29</v>
      </c>
      <c r="AF28" s="13">
        <f t="shared" si="23"/>
        <v>394072.69999999995</v>
      </c>
      <c r="AG28" s="13">
        <f>AD28-AC28</f>
        <v>-44056.45</v>
      </c>
      <c r="AH28" s="44">
        <f t="shared" si="4"/>
        <v>293582.69999999995</v>
      </c>
      <c r="AI28" s="44">
        <f t="shared" si="5"/>
        <v>392.15115931933519</v>
      </c>
      <c r="AJ28" s="13">
        <f t="shared" si="11"/>
        <v>-155759.56000000006</v>
      </c>
      <c r="AK28" s="42">
        <f t="shared" si="18"/>
        <v>71.671440304357532</v>
      </c>
      <c r="AL28" s="16"/>
      <c r="AM28" s="16"/>
      <c r="AN28" s="42">
        <f t="shared" si="12"/>
        <v>14119.429999999993</v>
      </c>
      <c r="AO28" s="42">
        <f t="shared" si="13"/>
        <v>103.71609645575626</v>
      </c>
      <c r="AP28" s="13">
        <f t="shared" si="14"/>
        <v>44582.759999999951</v>
      </c>
      <c r="AQ28" s="42">
        <f t="shared" si="35"/>
        <v>112.75652168986608</v>
      </c>
      <c r="AR28" s="12"/>
      <c r="AS28" s="12"/>
      <c r="AT28" s="31"/>
      <c r="AU28" s="102"/>
    </row>
    <row r="29" spans="1:47" s="10" customFormat="1" ht="48" customHeight="1" x14ac:dyDescent="0.3">
      <c r="A29" s="9"/>
      <c r="B29" s="122" t="s">
        <v>16</v>
      </c>
      <c r="C29" s="122"/>
      <c r="D29" s="122"/>
      <c r="E29" s="122"/>
      <c r="F29" s="122"/>
      <c r="G29" s="122"/>
      <c r="H29" s="122"/>
      <c r="I29" s="122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65907.5</v>
      </c>
      <c r="W29" s="12"/>
      <c r="X29" s="12">
        <f t="shared" si="54"/>
        <v>0</v>
      </c>
      <c r="Y29" s="12">
        <f>Y30</f>
        <v>65907.5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30307.4</v>
      </c>
      <c r="AE29" s="12">
        <v>0</v>
      </c>
      <c r="AF29" s="12">
        <f>AF30</f>
        <v>30307.4</v>
      </c>
      <c r="AG29" s="12">
        <f t="shared" si="10"/>
        <v>30307.4</v>
      </c>
      <c r="AH29" s="44">
        <f t="shared" si="4"/>
        <v>30307.4</v>
      </c>
      <c r="AI29" s="44">
        <v>0</v>
      </c>
      <c r="AJ29" s="12">
        <f t="shared" si="11"/>
        <v>-29692.6</v>
      </c>
      <c r="AK29" s="44">
        <f t="shared" si="18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-29692.6</v>
      </c>
      <c r="AO29" s="44">
        <f t="shared" si="13"/>
        <v>50.512333333333338</v>
      </c>
      <c r="AP29" s="12">
        <f t="shared" si="14"/>
        <v>-35600.1</v>
      </c>
      <c r="AQ29" s="44">
        <f t="shared" si="35"/>
        <v>45.984751356067214</v>
      </c>
      <c r="AR29" s="12">
        <f t="shared" ref="AR29:AR38" si="55">AF29-M29</f>
        <v>16807.400000000001</v>
      </c>
      <c r="AS29" s="12">
        <f t="shared" ref="AS29:AS38" si="56">IF(M29=0,0,AF29/M29*100)</f>
        <v>224.49925925925928</v>
      </c>
      <c r="AT29" s="34">
        <f t="shared" ref="AT29" si="57">AT30</f>
        <v>30307.4</v>
      </c>
    </row>
    <row r="30" spans="1:47" s="5" customFormat="1" ht="84.75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30307.4</v>
      </c>
      <c r="AE30" s="13">
        <v>0</v>
      </c>
      <c r="AF30" s="13">
        <f t="shared" si="23"/>
        <v>30307.4</v>
      </c>
      <c r="AG30" s="13">
        <f t="shared" si="10"/>
        <v>30307.4</v>
      </c>
      <c r="AH30" s="44">
        <f t="shared" si="4"/>
        <v>30307.4</v>
      </c>
      <c r="AI30" s="44">
        <v>0</v>
      </c>
      <c r="AJ30" s="13">
        <f t="shared" si="11"/>
        <v>-29692.6</v>
      </c>
      <c r="AK30" s="42">
        <f t="shared" si="18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-29692.6</v>
      </c>
      <c r="AO30" s="42">
        <f t="shared" si="13"/>
        <v>50.512333333333338</v>
      </c>
      <c r="AP30" s="13">
        <f t="shared" si="14"/>
        <v>-35600.1</v>
      </c>
      <c r="AQ30" s="42">
        <f t="shared" si="35"/>
        <v>45.984751356067214</v>
      </c>
      <c r="AR30" s="12">
        <f t="shared" si="55"/>
        <v>16807.400000000001</v>
      </c>
      <c r="AS30" s="12">
        <f t="shared" si="56"/>
        <v>224.49925925925928</v>
      </c>
      <c r="AT30" s="31">
        <f>AF30</f>
        <v>30307.4</v>
      </c>
    </row>
    <row r="31" spans="1:47" s="10" customFormat="1" ht="58.5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78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197963.5</v>
      </c>
      <c r="W31" s="12">
        <f t="shared" si="60"/>
        <v>0</v>
      </c>
      <c r="X31" s="12">
        <f t="shared" si="60"/>
        <v>0</v>
      </c>
      <c r="Y31" s="12">
        <f t="shared" si="60"/>
        <v>197963.5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:AC31" si="62">AB32+AB33+AB34+AB35</f>
        <v>294916.64</v>
      </c>
      <c r="AC31" s="12">
        <f t="shared" ref="AC31:AD31" si="63">AC32+AC33+AC34+AC35</f>
        <v>37556.240000000005</v>
      </c>
      <c r="AD31" s="12">
        <f t="shared" si="63"/>
        <v>32417.360000000001</v>
      </c>
      <c r="AE31" s="12">
        <v>269887.12</v>
      </c>
      <c r="AF31" s="12">
        <f t="shared" ref="AF31" si="64">AF32+AF33+AF34+AF35</f>
        <v>302304.48000000004</v>
      </c>
      <c r="AG31" s="12">
        <f t="shared" si="10"/>
        <v>-5138.8800000000047</v>
      </c>
      <c r="AH31" s="44">
        <f t="shared" si="4"/>
        <v>254304.48000000004</v>
      </c>
      <c r="AI31" s="44">
        <v>0</v>
      </c>
      <c r="AJ31" s="12">
        <f t="shared" si="11"/>
        <v>-421685.51999999996</v>
      </c>
      <c r="AK31" s="44">
        <f t="shared" si="18"/>
        <v>41.75533916214313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7387.8400000000256</v>
      </c>
      <c r="AO31" s="44">
        <f t="shared" si="13"/>
        <v>102.50506041300349</v>
      </c>
      <c r="AP31" s="12">
        <f t="shared" si="14"/>
        <v>104340.98000000004</v>
      </c>
      <c r="AQ31" s="44">
        <f t="shared" si="35"/>
        <v>152.70718086920067</v>
      </c>
      <c r="AR31" s="12">
        <f t="shared" si="55"/>
        <v>279208.94000000006</v>
      </c>
      <c r="AS31" s="12">
        <f t="shared" si="56"/>
        <v>1308.9301224392243</v>
      </c>
      <c r="AT31" s="34">
        <f t="shared" ref="AT31" si="65">AT35</f>
        <v>0</v>
      </c>
    </row>
    <row r="32" spans="1:47" s="10" customFormat="1" ht="58.5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87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180014.36</v>
      </c>
      <c r="W32" s="13"/>
      <c r="X32" s="13"/>
      <c r="Y32" s="13">
        <f>V32</f>
        <v>180014.36</v>
      </c>
      <c r="Z32" s="13"/>
      <c r="AA32" s="13">
        <v>649240</v>
      </c>
      <c r="AB32" s="13">
        <v>267000</v>
      </c>
      <c r="AC32" s="114">
        <v>34614.480000000003</v>
      </c>
      <c r="AD32" s="114">
        <v>27011.599999999999</v>
      </c>
      <c r="AE32" s="13">
        <v>221556.08000000002</v>
      </c>
      <c r="AF32" s="13">
        <f t="shared" si="23"/>
        <v>248567.68000000002</v>
      </c>
      <c r="AG32" s="13">
        <f t="shared" si="10"/>
        <v>-7602.8800000000047</v>
      </c>
      <c r="AH32" s="44"/>
      <c r="AI32" s="44"/>
      <c r="AJ32" s="13">
        <f t="shared" si="11"/>
        <v>-400672.31999999995</v>
      </c>
      <c r="AK32" s="42">
        <f t="shared" si="18"/>
        <v>38.285946645308364</v>
      </c>
      <c r="AL32" s="12"/>
      <c r="AM32" s="12"/>
      <c r="AN32" s="42">
        <f t="shared" si="12"/>
        <v>-18432.319999999978</v>
      </c>
      <c r="AO32" s="42">
        <f t="shared" si="13"/>
        <v>93.096509363295894</v>
      </c>
      <c r="AP32" s="13">
        <f t="shared" si="14"/>
        <v>68553.320000000036</v>
      </c>
      <c r="AQ32" s="42">
        <f t="shared" si="35"/>
        <v>138.08213966930197</v>
      </c>
      <c r="AR32" s="12"/>
      <c r="AS32" s="12"/>
      <c r="AT32" s="34"/>
    </row>
    <row r="33" spans="1:47" s="10" customFormat="1" ht="58.5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88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6501.22</v>
      </c>
      <c r="W33" s="13"/>
      <c r="X33" s="13"/>
      <c r="Y33" s="13">
        <f t="shared" ref="Y33:Y35" si="66">V33</f>
        <v>6501.22</v>
      </c>
      <c r="Z33" s="13"/>
      <c r="AA33" s="13">
        <v>74750</v>
      </c>
      <c r="AB33" s="13">
        <v>0</v>
      </c>
      <c r="AC33" s="114">
        <v>2941.76</v>
      </c>
      <c r="AD33" s="114">
        <v>5405.76</v>
      </c>
      <c r="AE33" s="13">
        <v>26522.04</v>
      </c>
      <c r="AF33" s="13">
        <f t="shared" si="23"/>
        <v>31927.800000000003</v>
      </c>
      <c r="AG33" s="13">
        <f t="shared" si="10"/>
        <v>2464</v>
      </c>
      <c r="AH33" s="44"/>
      <c r="AI33" s="44"/>
      <c r="AJ33" s="13">
        <f t="shared" si="11"/>
        <v>-42822.2</v>
      </c>
      <c r="AK33" s="42">
        <f t="shared" si="18"/>
        <v>42.712775919732444</v>
      </c>
      <c r="AL33" s="12"/>
      <c r="AM33" s="12"/>
      <c r="AN33" s="42">
        <f t="shared" si="12"/>
        <v>31927.800000000003</v>
      </c>
      <c r="AO33" s="42">
        <v>0</v>
      </c>
      <c r="AP33" s="13">
        <f t="shared" si="14"/>
        <v>25426.58</v>
      </c>
      <c r="AQ33" s="42">
        <f t="shared" si="35"/>
        <v>491.10474649373504</v>
      </c>
      <c r="AR33" s="12"/>
      <c r="AS33" s="12"/>
      <c r="AT33" s="34"/>
    </row>
    <row r="34" spans="1:47" s="10" customFormat="1" ht="58.5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89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27916.639999999999</v>
      </c>
      <c r="AC34" s="114">
        <v>0</v>
      </c>
      <c r="AD34" s="114">
        <v>0</v>
      </c>
      <c r="AE34" s="13">
        <v>21809</v>
      </c>
      <c r="AF34" s="13">
        <f t="shared" si="23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142">
        <v>0</v>
      </c>
      <c r="AL34" s="12"/>
      <c r="AM34" s="12"/>
      <c r="AN34" s="42">
        <f t="shared" si="12"/>
        <v>-6107.6399999999994</v>
      </c>
      <c r="AO34" s="42">
        <f t="shared" si="13"/>
        <v>78.1218656686478</v>
      </c>
      <c r="AP34" s="13">
        <f t="shared" si="14"/>
        <v>21809</v>
      </c>
      <c r="AQ34" s="142">
        <v>0</v>
      </c>
      <c r="AR34" s="12"/>
      <c r="AS34" s="12"/>
      <c r="AT34" s="34"/>
    </row>
    <row r="35" spans="1:47" s="5" customFormat="1" ht="58.5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90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11447.92</v>
      </c>
      <c r="W35" s="13"/>
      <c r="X35" s="13"/>
      <c r="Y35" s="13">
        <f t="shared" si="66"/>
        <v>11447.92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1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142">
        <v>0</v>
      </c>
      <c r="AP35" s="13">
        <f t="shared" si="14"/>
        <v>-11447.92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customHeight="1" x14ac:dyDescent="0.3">
      <c r="A36" s="9"/>
      <c r="B36" s="119" t="s">
        <v>14</v>
      </c>
      <c r="C36" s="119"/>
      <c r="D36" s="119"/>
      <c r="E36" s="119"/>
      <c r="F36" s="119"/>
      <c r="G36" s="119"/>
      <c r="H36" s="119"/>
      <c r="I36" s="119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289175.71999999997</v>
      </c>
      <c r="W36" s="12"/>
      <c r="X36" s="12"/>
      <c r="Y36" s="12">
        <f>V36</f>
        <v>289175.71999999997</v>
      </c>
      <c r="Z36" s="12">
        <v>763440</v>
      </c>
      <c r="AA36" s="12">
        <v>447000</v>
      </c>
      <c r="AB36" s="12">
        <v>371127</v>
      </c>
      <c r="AC36" s="12">
        <v>0.02</v>
      </c>
      <c r="AD36" s="12">
        <v>4184.82</v>
      </c>
      <c r="AE36" s="12">
        <v>911328.39999999991</v>
      </c>
      <c r="AF36" s="12">
        <f t="shared" si="23"/>
        <v>915513.21999999986</v>
      </c>
      <c r="AG36" s="12">
        <f t="shared" si="10"/>
        <v>4184.7999999999993</v>
      </c>
      <c r="AH36" s="44">
        <f t="shared" si="4"/>
        <v>152073.21999999986</v>
      </c>
      <c r="AI36" s="44">
        <v>0</v>
      </c>
      <c r="AJ36" s="12">
        <f t="shared" si="11"/>
        <v>468513.21999999986</v>
      </c>
      <c r="AK36" s="44">
        <f t="shared" si="18"/>
        <v>204.81280089485455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544386.21999999986</v>
      </c>
      <c r="AO36" s="44">
        <f t="shared" si="13"/>
        <v>246.68461739512347</v>
      </c>
      <c r="AP36" s="12">
        <f t="shared" si="14"/>
        <v>626337.49999999988</v>
      </c>
      <c r="AQ36" s="44">
        <f t="shared" si="35"/>
        <v>316.59408334835302</v>
      </c>
      <c r="AR36" s="12">
        <f t="shared" si="55"/>
        <v>973287.57999999984</v>
      </c>
      <c r="AS36" s="12">
        <f t="shared" si="56"/>
        <v>-1584.6358488436738</v>
      </c>
      <c r="AT36" s="34">
        <v>745000</v>
      </c>
    </row>
    <row r="37" spans="1:47" s="10" customFormat="1" ht="57.75" customHeight="1" x14ac:dyDescent="0.3">
      <c r="A37" s="9"/>
      <c r="B37" s="119" t="s">
        <v>13</v>
      </c>
      <c r="C37" s="119"/>
      <c r="D37" s="119"/>
      <c r="E37" s="119"/>
      <c r="F37" s="119"/>
      <c r="G37" s="119"/>
      <c r="H37" s="119"/>
      <c r="I37" s="119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9860647.4299999997</v>
      </c>
      <c r="W37" s="12"/>
      <c r="X37" s="12">
        <f t="shared" si="69"/>
        <v>0</v>
      </c>
      <c r="Y37" s="12">
        <f t="shared" si="69"/>
        <v>9860647.4299999997</v>
      </c>
      <c r="Z37" s="12">
        <f>Z38+Z44</f>
        <v>25090600</v>
      </c>
      <c r="AA37" s="12">
        <f>AA38+AA44</f>
        <v>29480458</v>
      </c>
      <c r="AB37" s="12">
        <f>AB38+AB44</f>
        <v>11189314.92</v>
      </c>
      <c r="AC37" s="12">
        <f t="shared" ref="AC37:AD37" si="70">AC38+AC44</f>
        <v>692590.88</v>
      </c>
      <c r="AD37" s="12">
        <f t="shared" si="70"/>
        <v>355739.04</v>
      </c>
      <c r="AE37" s="12">
        <v>10040179.890000001</v>
      </c>
      <c r="AF37" s="12">
        <f>AF38+AF44</f>
        <v>10395918.93</v>
      </c>
      <c r="AG37" s="12">
        <f t="shared" si="10"/>
        <v>-336851.84</v>
      </c>
      <c r="AH37" s="44">
        <f t="shared" si="4"/>
        <v>-14694681.07</v>
      </c>
      <c r="AI37" s="44">
        <v>0</v>
      </c>
      <c r="AJ37" s="12">
        <f t="shared" si="11"/>
        <v>-19084539.07</v>
      </c>
      <c r="AK37" s="44">
        <f t="shared" si="18"/>
        <v>35.263763303812986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-793395.99000000022</v>
      </c>
      <c r="AO37" s="44">
        <f t="shared" si="13"/>
        <v>92.909342567685997</v>
      </c>
      <c r="AP37" s="12">
        <f t="shared" si="14"/>
        <v>535271.5</v>
      </c>
      <c r="AQ37" s="44">
        <f t="shared" si="35"/>
        <v>105.42836060005037</v>
      </c>
      <c r="AR37" s="12">
        <f t="shared" si="55"/>
        <v>-100212.53000000119</v>
      </c>
      <c r="AS37" s="12">
        <f t="shared" si="56"/>
        <v>99.045243189055853</v>
      </c>
      <c r="AT37" s="34">
        <f t="shared" ref="AT37" si="71">AT38+AT44</f>
        <v>10395918.93</v>
      </c>
    </row>
    <row r="38" spans="1:47" s="5" customFormat="1" ht="39" customHeight="1" x14ac:dyDescent="0.3">
      <c r="A38" s="4"/>
      <c r="B38" s="118" t="s">
        <v>60</v>
      </c>
      <c r="C38" s="118"/>
      <c r="D38" s="118"/>
      <c r="E38" s="118"/>
      <c r="F38" s="118"/>
      <c r="G38" s="118"/>
      <c r="H38" s="118"/>
      <c r="I38" s="118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C38" si="73">V39+V40+V43+V41+V42</f>
        <v>9716188.8300000001</v>
      </c>
      <c r="W38" s="13"/>
      <c r="X38" s="13">
        <f t="shared" si="73"/>
        <v>0</v>
      </c>
      <c r="Y38" s="13">
        <f t="shared" si="73"/>
        <v>9716188.8300000001</v>
      </c>
      <c r="Z38" s="13">
        <f t="shared" si="73"/>
        <v>25090600</v>
      </c>
      <c r="AA38" s="13">
        <f t="shared" si="73"/>
        <v>29480458</v>
      </c>
      <c r="AB38" s="13">
        <f t="shared" si="73"/>
        <v>11189314.92</v>
      </c>
      <c r="AC38" s="13">
        <f t="shared" ref="AC38:AD38" si="74">AC39+AC40+AC43+AC41+AC42</f>
        <v>676590.88</v>
      </c>
      <c r="AD38" s="13">
        <f t="shared" si="74"/>
        <v>355739.04</v>
      </c>
      <c r="AE38" s="13">
        <v>10020886.270000001</v>
      </c>
      <c r="AF38" s="13">
        <f>AF39+AF40+AF43+AF41+AF42</f>
        <v>10376625.310000001</v>
      </c>
      <c r="AG38" s="13">
        <f t="shared" si="10"/>
        <v>-320851.84000000003</v>
      </c>
      <c r="AH38" s="44">
        <f t="shared" si="4"/>
        <v>-14713974.689999999</v>
      </c>
      <c r="AI38" s="44">
        <v>0</v>
      </c>
      <c r="AJ38" s="12">
        <f t="shared" si="11"/>
        <v>-19103832.689999998</v>
      </c>
      <c r="AK38" s="42">
        <f t="shared" si="18"/>
        <v>35.19831784838621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-812689.6099999994</v>
      </c>
      <c r="AO38" s="42">
        <f t="shared" si="13"/>
        <v>92.736913601856159</v>
      </c>
      <c r="AP38" s="13">
        <f t="shared" si="14"/>
        <v>660436.48000000045</v>
      </c>
      <c r="AQ38" s="42">
        <f t="shared" si="35"/>
        <v>106.79727917556332</v>
      </c>
      <c r="AR38" s="12">
        <f t="shared" si="55"/>
        <v>504941.33000000007</v>
      </c>
      <c r="AS38" s="12">
        <f t="shared" si="56"/>
        <v>105.11504755442951</v>
      </c>
      <c r="AT38" s="31">
        <f>AF38</f>
        <v>10376625.310000001</v>
      </c>
    </row>
    <row r="39" spans="1:47" s="5" customFormat="1" ht="39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91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139804.32</v>
      </c>
      <c r="W39" s="31"/>
      <c r="X39" s="31"/>
      <c r="Y39" s="31">
        <f>V39</f>
        <v>139804.32</v>
      </c>
      <c r="Z39" s="31">
        <v>360000</v>
      </c>
      <c r="AA39" s="31">
        <v>380458</v>
      </c>
      <c r="AB39" s="31">
        <v>112000</v>
      </c>
      <c r="AC39" s="31">
        <v>24435</v>
      </c>
      <c r="AD39" s="31">
        <v>13175</v>
      </c>
      <c r="AE39" s="31">
        <v>117201</v>
      </c>
      <c r="AF39" s="31">
        <f t="shared" si="23"/>
        <v>130376</v>
      </c>
      <c r="AG39" s="31">
        <f t="shared" si="10"/>
        <v>-11260</v>
      </c>
      <c r="AH39" s="103">
        <f t="shared" si="4"/>
        <v>-229624</v>
      </c>
      <c r="AI39" s="103">
        <f>AF39/Z39*100</f>
        <v>36.215555555555554</v>
      </c>
      <c r="AJ39" s="31">
        <f t="shared" si="11"/>
        <v>-250082</v>
      </c>
      <c r="AK39" s="103">
        <f t="shared" si="18"/>
        <v>34.268171519589551</v>
      </c>
      <c r="AL39" s="31"/>
      <c r="AM39" s="31"/>
      <c r="AN39" s="103">
        <f t="shared" si="12"/>
        <v>18376</v>
      </c>
      <c r="AO39" s="103">
        <f t="shared" si="13"/>
        <v>116.40714285714286</v>
      </c>
      <c r="AP39" s="31">
        <f t="shared" si="14"/>
        <v>-9428.320000000007</v>
      </c>
      <c r="AQ39" s="103">
        <f t="shared" si="35"/>
        <v>93.256059612464043</v>
      </c>
      <c r="AR39" s="12"/>
      <c r="AS39" s="12"/>
      <c r="AT39" s="31"/>
    </row>
    <row r="40" spans="1:47" s="5" customFormat="1" ht="39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92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9099930.5099999998</v>
      </c>
      <c r="W40" s="31"/>
      <c r="X40" s="31"/>
      <c r="Y40" s="31">
        <f>V40</f>
        <v>9099930.5099999998</v>
      </c>
      <c r="Z40" s="31">
        <v>22830600</v>
      </c>
      <c r="AA40" s="31">
        <v>27500000</v>
      </c>
      <c r="AB40" s="31">
        <v>10764600</v>
      </c>
      <c r="AC40" s="31">
        <v>622955.88</v>
      </c>
      <c r="AD40" s="31">
        <v>323314.03999999998</v>
      </c>
      <c r="AE40" s="31">
        <v>9274415.2700000014</v>
      </c>
      <c r="AF40" s="31">
        <f t="shared" si="23"/>
        <v>9597729.3100000005</v>
      </c>
      <c r="AG40" s="31">
        <f t="shared" si="10"/>
        <v>-299641.84000000003</v>
      </c>
      <c r="AH40" s="103">
        <f t="shared" si="4"/>
        <v>-13232870.689999999</v>
      </c>
      <c r="AI40" s="103">
        <f>AF40/Z40*100</f>
        <v>42.038883384580345</v>
      </c>
      <c r="AJ40" s="31">
        <f t="shared" si="11"/>
        <v>-17902270.689999998</v>
      </c>
      <c r="AK40" s="103">
        <f t="shared" si="18"/>
        <v>34.900833854545454</v>
      </c>
      <c r="AL40" s="31"/>
      <c r="AM40" s="31"/>
      <c r="AN40" s="103">
        <f t="shared" si="12"/>
        <v>-1166870.6899999995</v>
      </c>
      <c r="AO40" s="103">
        <f t="shared" si="13"/>
        <v>89.160111012020892</v>
      </c>
      <c r="AP40" s="31">
        <f t="shared" si="14"/>
        <v>497798.80000000075</v>
      </c>
      <c r="AQ40" s="103">
        <f t="shared" si="35"/>
        <v>105.47035825661487</v>
      </c>
      <c r="AR40" s="12"/>
      <c r="AS40" s="12"/>
      <c r="AT40" s="31"/>
    </row>
    <row r="41" spans="1:47" s="5" customFormat="1" ht="39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93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456656</v>
      </c>
      <c r="W41" s="31"/>
      <c r="X41" s="31"/>
      <c r="Y41" s="31">
        <f t="shared" ref="Y41:Y42" si="77">V41</f>
        <v>456656</v>
      </c>
      <c r="Z41" s="31">
        <v>1400000</v>
      </c>
      <c r="AA41" s="31">
        <v>1400000</v>
      </c>
      <c r="AB41" s="31">
        <v>222714.92</v>
      </c>
      <c r="AC41" s="31">
        <v>29200</v>
      </c>
      <c r="AD41" s="31">
        <v>7800</v>
      </c>
      <c r="AE41" s="31">
        <v>517720</v>
      </c>
      <c r="AF41" s="31">
        <f t="shared" si="23"/>
        <v>525520</v>
      </c>
      <c r="AG41" s="31">
        <f t="shared" si="10"/>
        <v>-21400</v>
      </c>
      <c r="AH41" s="103">
        <f t="shared" si="4"/>
        <v>-874480</v>
      </c>
      <c r="AI41" s="103">
        <f t="shared" ref="AI41:AI42" si="78">AF41/Z41*100</f>
        <v>37.537142857142861</v>
      </c>
      <c r="AJ41" s="31">
        <f t="shared" si="11"/>
        <v>-874480</v>
      </c>
      <c r="AK41" s="103">
        <f t="shared" si="18"/>
        <v>37.537142857142854</v>
      </c>
      <c r="AL41" s="31"/>
      <c r="AM41" s="31"/>
      <c r="AN41" s="103">
        <f t="shared" si="12"/>
        <v>302805.07999999996</v>
      </c>
      <c r="AO41" s="103">
        <f t="shared" si="13"/>
        <v>235.96084177925752</v>
      </c>
      <c r="AP41" s="31">
        <f t="shared" si="14"/>
        <v>68864</v>
      </c>
      <c r="AQ41" s="103">
        <f t="shared" si="35"/>
        <v>115.08006026418134</v>
      </c>
      <c r="AR41" s="12"/>
      <c r="AS41" s="12"/>
      <c r="AT41" s="31"/>
    </row>
    <row r="42" spans="1:47" s="5" customFormat="1" ht="39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94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90000</v>
      </c>
      <c r="AC42" s="31">
        <v>0</v>
      </c>
      <c r="AD42" s="31">
        <v>9500</v>
      </c>
      <c r="AE42" s="31">
        <v>103300</v>
      </c>
      <c r="AF42" s="31">
        <f t="shared" si="23"/>
        <v>112800</v>
      </c>
      <c r="AG42" s="31">
        <f t="shared" si="10"/>
        <v>9500</v>
      </c>
      <c r="AH42" s="103">
        <f t="shared" si="4"/>
        <v>-387200</v>
      </c>
      <c r="AI42" s="103">
        <f t="shared" si="78"/>
        <v>22.56</v>
      </c>
      <c r="AJ42" s="31">
        <f t="shared" si="11"/>
        <v>-87200</v>
      </c>
      <c r="AK42" s="103">
        <f t="shared" si="18"/>
        <v>56.4</v>
      </c>
      <c r="AL42" s="31"/>
      <c r="AM42" s="31"/>
      <c r="AN42" s="103">
        <f t="shared" si="12"/>
        <v>22800</v>
      </c>
      <c r="AO42" s="103">
        <f t="shared" si="13"/>
        <v>125.33333333333334</v>
      </c>
      <c r="AP42" s="31">
        <f t="shared" si="14"/>
        <v>112800</v>
      </c>
      <c r="AQ42" s="103">
        <v>0</v>
      </c>
      <c r="AR42" s="12"/>
      <c r="AS42" s="12"/>
      <c r="AT42" s="31"/>
    </row>
    <row r="43" spans="1:47" s="5" customFormat="1" ht="39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19798</v>
      </c>
      <c r="W43" s="31"/>
      <c r="X43" s="31"/>
      <c r="Y43" s="31">
        <f>V43</f>
        <v>19798</v>
      </c>
      <c r="Z43" s="31">
        <v>0</v>
      </c>
      <c r="AA43" s="31">
        <v>0</v>
      </c>
      <c r="AB43" s="31">
        <v>0</v>
      </c>
      <c r="AC43" s="31">
        <v>0</v>
      </c>
      <c r="AD43" s="31">
        <v>1950</v>
      </c>
      <c r="AE43" s="31">
        <v>8250</v>
      </c>
      <c r="AF43" s="31">
        <f t="shared" si="23"/>
        <v>10200</v>
      </c>
      <c r="AG43" s="31">
        <f t="shared" si="10"/>
        <v>1950</v>
      </c>
      <c r="AH43" s="103">
        <f t="shared" si="4"/>
        <v>10200</v>
      </c>
      <c r="AI43" s="103">
        <v>0</v>
      </c>
      <c r="AJ43" s="31">
        <f t="shared" si="11"/>
        <v>10200</v>
      </c>
      <c r="AK43" s="103">
        <v>0</v>
      </c>
      <c r="AL43" s="31"/>
      <c r="AM43" s="31"/>
      <c r="AN43" s="103">
        <f t="shared" si="12"/>
        <v>10200</v>
      </c>
      <c r="AO43" s="103">
        <v>0</v>
      </c>
      <c r="AP43" s="31">
        <f t="shared" si="14"/>
        <v>-9598</v>
      </c>
      <c r="AQ43" s="103">
        <f t="shared" si="35"/>
        <v>51.520355591473887</v>
      </c>
      <c r="AR43" s="12"/>
      <c r="AS43" s="12"/>
      <c r="AT43" s="31"/>
    </row>
    <row r="44" spans="1:47" s="5" customFormat="1" ht="28.5" customHeight="1" x14ac:dyDescent="0.3">
      <c r="A44" s="4"/>
      <c r="B44" s="118" t="s">
        <v>12</v>
      </c>
      <c r="C44" s="118"/>
      <c r="D44" s="118"/>
      <c r="E44" s="118"/>
      <c r="F44" s="118"/>
      <c r="G44" s="118"/>
      <c r="H44" s="118"/>
      <c r="I44" s="118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144458.6</v>
      </c>
      <c r="W44" s="13"/>
      <c r="X44" s="13"/>
      <c r="Y44" s="13">
        <f>V44</f>
        <v>144458.6</v>
      </c>
      <c r="Z44" s="13"/>
      <c r="AA44" s="13">
        <v>0</v>
      </c>
      <c r="AB44" s="13">
        <v>0</v>
      </c>
      <c r="AC44" s="13">
        <v>16000</v>
      </c>
      <c r="AD44" s="13">
        <v>0</v>
      </c>
      <c r="AE44" s="13">
        <v>19293.62</v>
      </c>
      <c r="AF44" s="13">
        <f t="shared" si="23"/>
        <v>19293.62</v>
      </c>
      <c r="AG44" s="13">
        <f t="shared" si="10"/>
        <v>-16000</v>
      </c>
      <c r="AH44" s="44">
        <f t="shared" si="4"/>
        <v>19293.62</v>
      </c>
      <c r="AI44" s="44">
        <v>0</v>
      </c>
      <c r="AJ44" s="13">
        <f t="shared" si="11"/>
        <v>19293.62</v>
      </c>
      <c r="AK44" s="1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19293.62</v>
      </c>
      <c r="AO44" s="142">
        <v>0</v>
      </c>
      <c r="AP44" s="13">
        <f t="shared" si="14"/>
        <v>-125164.98000000001</v>
      </c>
      <c r="AQ44" s="115">
        <f t="shared" si="35"/>
        <v>13.355812668819993</v>
      </c>
      <c r="AR44" s="12">
        <f t="shared" ref="AR44:AR59" si="79">AF44-M44</f>
        <v>-605153.86</v>
      </c>
      <c r="AS44" s="12">
        <f t="shared" ref="AS44:AS59" si="80">IF(M44=0,0,AF44/M44*100)</f>
        <v>3.0897106030438297</v>
      </c>
      <c r="AT44" s="31">
        <f>AF44</f>
        <v>19293.62</v>
      </c>
    </row>
    <row r="45" spans="1:47" s="10" customFormat="1" ht="60" customHeight="1" x14ac:dyDescent="0.3">
      <c r="A45" s="9"/>
      <c r="B45" s="119" t="s">
        <v>11</v>
      </c>
      <c r="C45" s="119"/>
      <c r="D45" s="119"/>
      <c r="E45" s="119"/>
      <c r="F45" s="119"/>
      <c r="G45" s="119"/>
      <c r="H45" s="119"/>
      <c r="I45" s="119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441696.33999999997</v>
      </c>
      <c r="W45" s="12"/>
      <c r="X45" s="12">
        <f t="shared" si="81"/>
        <v>0</v>
      </c>
      <c r="Y45" s="12">
        <f t="shared" si="81"/>
        <v>441696.33999999997</v>
      </c>
      <c r="Z45" s="12">
        <f t="shared" si="81"/>
        <v>132000</v>
      </c>
      <c r="AA45" s="12">
        <f t="shared" si="81"/>
        <v>132000</v>
      </c>
      <c r="AB45" s="12">
        <f t="shared" si="81"/>
        <v>132000</v>
      </c>
      <c r="AC45" s="12">
        <f t="shared" ref="AC45:AD45" si="82">AC46+AC47</f>
        <v>0</v>
      </c>
      <c r="AD45" s="12">
        <f t="shared" si="82"/>
        <v>0</v>
      </c>
      <c r="AE45" s="12">
        <v>391172.12</v>
      </c>
      <c r="AF45" s="12">
        <f t="shared" si="81"/>
        <v>391172.12</v>
      </c>
      <c r="AG45" s="12">
        <f t="shared" si="10"/>
        <v>0</v>
      </c>
      <c r="AH45" s="44">
        <f t="shared" si="4"/>
        <v>259172.12</v>
      </c>
      <c r="AI45" s="44">
        <f t="shared" ref="AI45:AI58" si="83">AF45/Z45*100</f>
        <v>296.34251515151516</v>
      </c>
      <c r="AJ45" s="12">
        <f t="shared" si="11"/>
        <v>259172.12</v>
      </c>
      <c r="AK45" s="44">
        <f t="shared" si="18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259172.12</v>
      </c>
      <c r="AO45" s="115">
        <f t="shared" si="13"/>
        <v>296.34251515151516</v>
      </c>
      <c r="AP45" s="12">
        <f t="shared" si="14"/>
        <v>-50524.219999999972</v>
      </c>
      <c r="AQ45" s="44">
        <f t="shared" si="35"/>
        <v>88.561322468734971</v>
      </c>
      <c r="AR45" s="12">
        <f t="shared" si="79"/>
        <v>-2807117.01</v>
      </c>
      <c r="AS45" s="12">
        <f t="shared" si="80"/>
        <v>12.230667838338931</v>
      </c>
      <c r="AT45" s="34">
        <f t="shared" ref="AT45" si="84">AT46+AT47</f>
        <v>391172.12</v>
      </c>
    </row>
    <row r="46" spans="1:47" s="5" customFormat="1" ht="63" customHeight="1" x14ac:dyDescent="0.3">
      <c r="A46" s="4"/>
      <c r="B46" s="118" t="s">
        <v>37</v>
      </c>
      <c r="C46" s="118"/>
      <c r="D46" s="118"/>
      <c r="E46" s="118"/>
      <c r="F46" s="118"/>
      <c r="G46" s="118"/>
      <c r="H46" s="118"/>
      <c r="I46" s="118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1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142">
        <v>0</v>
      </c>
      <c r="AP46" s="13">
        <f t="shared" si="14"/>
        <v>-5228.8</v>
      </c>
      <c r="AQ46" s="42">
        <f t="shared" si="35"/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customHeight="1" x14ac:dyDescent="0.3">
      <c r="A47" s="4"/>
      <c r="B47" s="118" t="s">
        <v>10</v>
      </c>
      <c r="C47" s="118"/>
      <c r="D47" s="118"/>
      <c r="E47" s="118"/>
      <c r="F47" s="118"/>
      <c r="G47" s="118"/>
      <c r="H47" s="118"/>
      <c r="I47" s="118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436467.54</v>
      </c>
      <c r="W47" s="13"/>
      <c r="X47" s="13"/>
      <c r="Y47" s="13">
        <f>V47</f>
        <v>436467.54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391172.12</v>
      </c>
      <c r="AF47" s="13">
        <f t="shared" si="23"/>
        <v>391172.12</v>
      </c>
      <c r="AG47" s="13">
        <f t="shared" si="10"/>
        <v>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259172.12</v>
      </c>
      <c r="AO47" s="42">
        <f t="shared" si="13"/>
        <v>296.34251515151516</v>
      </c>
      <c r="AP47" s="13">
        <f t="shared" si="14"/>
        <v>-45295.419999999984</v>
      </c>
      <c r="AQ47" s="42">
        <f t="shared" si="35"/>
        <v>89.622270650413085</v>
      </c>
      <c r="AR47" s="12">
        <f t="shared" si="79"/>
        <v>-2807117.01</v>
      </c>
      <c r="AS47" s="12">
        <f t="shared" si="80"/>
        <v>12.230667838338931</v>
      </c>
      <c r="AT47" s="31">
        <f>AF47</f>
        <v>391172.12</v>
      </c>
      <c r="AU47" s="86"/>
    </row>
    <row r="48" spans="1:47" s="10" customFormat="1" ht="39.75" customHeight="1" x14ac:dyDescent="0.3">
      <c r="A48" s="9"/>
      <c r="B48" s="119" t="s">
        <v>9</v>
      </c>
      <c r="C48" s="119"/>
      <c r="D48" s="119"/>
      <c r="E48" s="119"/>
      <c r="F48" s="119"/>
      <c r="G48" s="119"/>
      <c r="H48" s="119"/>
      <c r="I48" s="119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446398.23</v>
      </c>
      <c r="W48" s="12"/>
      <c r="X48" s="12"/>
      <c r="Y48" s="12">
        <f>V48</f>
        <v>446398.23</v>
      </c>
      <c r="Z48" s="12">
        <v>1249470</v>
      </c>
      <c r="AA48" s="12">
        <v>1147080</v>
      </c>
      <c r="AB48" s="12">
        <v>351576.23</v>
      </c>
      <c r="AC48" s="12">
        <v>23736.12</v>
      </c>
      <c r="AD48" s="12">
        <v>26203</v>
      </c>
      <c r="AE48" s="12">
        <v>294436.81</v>
      </c>
      <c r="AF48" s="12">
        <f t="shared" si="23"/>
        <v>320639.81</v>
      </c>
      <c r="AG48" s="12">
        <f t="shared" si="10"/>
        <v>2466.880000000001</v>
      </c>
      <c r="AH48" s="44">
        <f t="shared" si="4"/>
        <v>-928830.19</v>
      </c>
      <c r="AI48" s="44">
        <f t="shared" si="83"/>
        <v>25.662065515778693</v>
      </c>
      <c r="AJ48" s="12">
        <f t="shared" si="11"/>
        <v>-826440.19</v>
      </c>
      <c r="AK48" s="44">
        <f t="shared" si="18"/>
        <v>27.95269815531611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-30936.419999999984</v>
      </c>
      <c r="AO48" s="44">
        <f t="shared" si="13"/>
        <v>91.200650851737052</v>
      </c>
      <c r="AP48" s="12">
        <f t="shared" si="14"/>
        <v>-125758.41999999998</v>
      </c>
      <c r="AQ48" s="44">
        <f t="shared" si="35"/>
        <v>71.828199229194979</v>
      </c>
      <c r="AR48" s="12">
        <f t="shared" si="79"/>
        <v>-653617.46</v>
      </c>
      <c r="AS48" s="12">
        <f t="shared" si="80"/>
        <v>32.911205271272955</v>
      </c>
      <c r="AT48" s="34">
        <f>AF48</f>
        <v>320639.81</v>
      </c>
    </row>
    <row r="49" spans="1:48" s="22" customFormat="1" ht="30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62527.08</v>
      </c>
      <c r="W49" s="25"/>
      <c r="X49" s="25"/>
      <c r="Y49" s="16">
        <f>V49</f>
        <v>62527.08</v>
      </c>
      <c r="Z49" s="25">
        <v>336190</v>
      </c>
      <c r="AA49" s="25">
        <v>159900</v>
      </c>
      <c r="AB49" s="25">
        <v>46237</v>
      </c>
      <c r="AC49" s="25">
        <v>4521.28</v>
      </c>
      <c r="AD49" s="25">
        <v>9907.61</v>
      </c>
      <c r="AE49" s="25">
        <v>33637.72</v>
      </c>
      <c r="AF49" s="25">
        <f t="shared" si="23"/>
        <v>43545.33</v>
      </c>
      <c r="AG49" s="16">
        <f t="shared" si="10"/>
        <v>5386.3300000000008</v>
      </c>
      <c r="AH49" s="44">
        <f t="shared" si="4"/>
        <v>-292644.67</v>
      </c>
      <c r="AI49" s="44">
        <f t="shared" si="83"/>
        <v>12.952595258633512</v>
      </c>
      <c r="AJ49" s="12">
        <f t="shared" si="11"/>
        <v>-116354.67</v>
      </c>
      <c r="AK49" s="42">
        <f t="shared" si="18"/>
        <v>27.23285178236398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-2691.6699999999983</v>
      </c>
      <c r="AO49" s="42">
        <f t="shared" si="13"/>
        <v>94.178536669766643</v>
      </c>
      <c r="AP49" s="13">
        <f t="shared" si="14"/>
        <v>-18981.75</v>
      </c>
      <c r="AQ49" s="42">
        <f t="shared" si="35"/>
        <v>69.64235336113569</v>
      </c>
      <c r="AR49" s="12">
        <f t="shared" si="79"/>
        <v>-65771.7</v>
      </c>
      <c r="AS49" s="12">
        <f t="shared" si="80"/>
        <v>39.833985610476248</v>
      </c>
      <c r="AT49" s="31">
        <f>AF49</f>
        <v>43545.33</v>
      </c>
      <c r="AV49" s="25"/>
    </row>
    <row r="50" spans="1:48" s="10" customFormat="1" ht="36.75" customHeight="1" x14ac:dyDescent="0.3">
      <c r="A50" s="9"/>
      <c r="B50" s="119" t="s">
        <v>7</v>
      </c>
      <c r="C50" s="119"/>
      <c r="D50" s="119"/>
      <c r="E50" s="119"/>
      <c r="F50" s="119"/>
      <c r="G50" s="119"/>
      <c r="H50" s="119"/>
      <c r="I50" s="119"/>
      <c r="J50" s="12">
        <f t="shared" ref="J50:P50" si="90">J51+J53</f>
        <v>1294662.3799999999</v>
      </c>
      <c r="K50" s="12">
        <f t="shared" si="90"/>
        <v>4238232.71</v>
      </c>
      <c r="L50" s="12">
        <f t="shared" si="90"/>
        <v>389278.05</v>
      </c>
      <c r="M50" s="12">
        <f t="shared" si="90"/>
        <v>2775712.29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3496536.74</v>
      </c>
      <c r="W50" s="12">
        <f t="shared" si="92"/>
        <v>0</v>
      </c>
      <c r="X50" s="12">
        <f t="shared" si="92"/>
        <v>0</v>
      </c>
      <c r="Y50" s="12">
        <f t="shared" si="92"/>
        <v>3496536.74</v>
      </c>
      <c r="Z50" s="12">
        <f t="shared" ref="Z50:AB50" si="93">Z51+Z53</f>
        <v>2715689.65</v>
      </c>
      <c r="AA50" s="12">
        <f t="shared" si="93"/>
        <v>2943570.33</v>
      </c>
      <c r="AB50" s="12">
        <f t="shared" si="93"/>
        <v>2943570.33</v>
      </c>
      <c r="AC50" s="12">
        <f>AC51+AC52+AC53</f>
        <v>360520.5</v>
      </c>
      <c r="AD50" s="12">
        <f>AD51+AD52+AD53</f>
        <v>163747.49000000002</v>
      </c>
      <c r="AE50" s="12">
        <v>2333459.52</v>
      </c>
      <c r="AF50" s="12">
        <f>AF51+AF52+AF53</f>
        <v>2497207.0100000002</v>
      </c>
      <c r="AG50" s="12">
        <f t="shared" si="10"/>
        <v>-196773.00999999998</v>
      </c>
      <c r="AH50" s="44">
        <f t="shared" si="4"/>
        <v>-218482.63999999966</v>
      </c>
      <c r="AI50" s="44">
        <f t="shared" si="83"/>
        <v>91.954800873509242</v>
      </c>
      <c r="AJ50" s="12">
        <f t="shared" si="11"/>
        <v>-446363.31999999983</v>
      </c>
      <c r="AK50" s="44">
        <f t="shared" si="18"/>
        <v>84.835989293315109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-446363.31999999983</v>
      </c>
      <c r="AO50" s="44">
        <f t="shared" si="13"/>
        <v>84.835989293315109</v>
      </c>
      <c r="AP50" s="12">
        <f t="shared" si="14"/>
        <v>-999329.73</v>
      </c>
      <c r="AQ50" s="44">
        <f t="shared" si="35"/>
        <v>71.419441455661641</v>
      </c>
      <c r="AR50" s="12">
        <f t="shared" si="79"/>
        <v>-278505.2799999998</v>
      </c>
      <c r="AS50" s="12">
        <f t="shared" si="80"/>
        <v>89.966349142043114</v>
      </c>
      <c r="AT50" s="34">
        <f t="shared" ref="AT50" si="94">AT51+AT53</f>
        <v>4384549.7699999996</v>
      </c>
    </row>
    <row r="51" spans="1:48" s="5" customFormat="1" ht="23.25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79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-39048.61</v>
      </c>
      <c r="W51" s="13"/>
      <c r="X51" s="13"/>
      <c r="Y51" s="13">
        <f>V51</f>
        <v>-39048.61</v>
      </c>
      <c r="Z51" s="13">
        <v>0</v>
      </c>
      <c r="AA51" s="13">
        <v>0</v>
      </c>
      <c r="AB51" s="13">
        <v>0</v>
      </c>
      <c r="AC51" s="114">
        <v>28960.13</v>
      </c>
      <c r="AD51" s="114">
        <v>37.64</v>
      </c>
      <c r="AE51" s="13">
        <v>28960.13</v>
      </c>
      <c r="AF51" s="13">
        <f t="shared" si="23"/>
        <v>28997.77</v>
      </c>
      <c r="AG51" s="16">
        <f t="shared" si="10"/>
        <v>-28922.49</v>
      </c>
      <c r="AH51" s="44">
        <f t="shared" si="4"/>
        <v>28997.77</v>
      </c>
      <c r="AI51" s="44">
        <v>0</v>
      </c>
      <c r="AJ51" s="13">
        <f t="shared" si="11"/>
        <v>28997.77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28997.77</v>
      </c>
      <c r="AO51" s="142">
        <v>0</v>
      </c>
      <c r="AP51" s="13">
        <f t="shared" si="14"/>
        <v>68046.38</v>
      </c>
      <c r="AQ51" s="42">
        <f t="shared" si="35"/>
        <v>-74.26069711572319</v>
      </c>
      <c r="AR51" s="12">
        <f t="shared" si="79"/>
        <v>-360280.27999999997</v>
      </c>
      <c r="AS51" s="12">
        <f t="shared" si="80"/>
        <v>7.4491150990917676</v>
      </c>
      <c r="AT51" s="31">
        <f>AF51</f>
        <v>28997.77</v>
      </c>
    </row>
    <row r="52" spans="1:48" s="5" customFormat="1" ht="39.75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80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74136.899999999994</v>
      </c>
      <c r="W52" s="13"/>
      <c r="X52" s="13"/>
      <c r="Y52" s="13">
        <f t="shared" ref="Y52:Y53" si="96">V52</f>
        <v>74136.899999999994</v>
      </c>
      <c r="Z52" s="13"/>
      <c r="AA52" s="13">
        <v>0</v>
      </c>
      <c r="AB52" s="13">
        <v>0</v>
      </c>
      <c r="AC52" s="114">
        <v>5900</v>
      </c>
      <c r="AD52" s="114">
        <v>6270</v>
      </c>
      <c r="AE52" s="13">
        <v>75505</v>
      </c>
      <c r="AF52" s="13">
        <f t="shared" si="23"/>
        <v>81775</v>
      </c>
      <c r="AG52" s="16">
        <f t="shared" si="10"/>
        <v>370</v>
      </c>
      <c r="AH52" s="44"/>
      <c r="AI52" s="44"/>
      <c r="AJ52" s="13">
        <f t="shared" si="11"/>
        <v>81775</v>
      </c>
      <c r="AK52" s="142">
        <v>0</v>
      </c>
      <c r="AL52" s="13"/>
      <c r="AM52" s="13"/>
      <c r="AN52" s="42">
        <f t="shared" si="12"/>
        <v>81775</v>
      </c>
      <c r="AO52" s="142">
        <v>0</v>
      </c>
      <c r="AP52" s="13">
        <f t="shared" si="14"/>
        <v>7638.1000000000058</v>
      </c>
      <c r="AQ52" s="44">
        <f t="shared" si="35"/>
        <v>110.30269676773646</v>
      </c>
      <c r="AR52" s="12"/>
      <c r="AS52" s="12"/>
      <c r="AT52" s="31"/>
    </row>
    <row r="53" spans="1:48" s="5" customFormat="1" ht="28.5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2943570.33</v>
      </c>
      <c r="L53" s="13">
        <v>0</v>
      </c>
      <c r="M53" s="37">
        <f>AF53</f>
        <v>2386434.2400000002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3461448.45</v>
      </c>
      <c r="W53" s="13"/>
      <c r="X53" s="13"/>
      <c r="Y53" s="13">
        <f t="shared" si="96"/>
        <v>3461448.45</v>
      </c>
      <c r="Z53" s="13">
        <v>2715689.65</v>
      </c>
      <c r="AA53" s="13">
        <v>2943570.33</v>
      </c>
      <c r="AB53" s="13">
        <v>2943570.33</v>
      </c>
      <c r="AC53" s="13">
        <v>325660.37</v>
      </c>
      <c r="AD53" s="13">
        <v>157439.85</v>
      </c>
      <c r="AE53" s="13">
        <v>2228994.39</v>
      </c>
      <c r="AF53" s="13">
        <f t="shared" si="23"/>
        <v>2386434.2400000002</v>
      </c>
      <c r="AG53" s="16">
        <f t="shared" si="10"/>
        <v>-168220.52</v>
      </c>
      <c r="AH53" s="44">
        <f t="shared" si="4"/>
        <v>-329255.40999999968</v>
      </c>
      <c r="AI53" s="44">
        <f t="shared" si="83"/>
        <v>87.875808636675416</v>
      </c>
      <c r="AJ53" s="13">
        <f t="shared" si="11"/>
        <v>-557136.08999999985</v>
      </c>
      <c r="AK53" s="42">
        <f t="shared" si="18"/>
        <v>81.072778036867902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-557136.08999999985</v>
      </c>
      <c r="AO53" s="42">
        <f t="shared" si="13"/>
        <v>81.072778036867916</v>
      </c>
      <c r="AP53" s="13">
        <f t="shared" si="14"/>
        <v>-1075014.21</v>
      </c>
      <c r="AQ53" s="42">
        <f t="shared" si="35"/>
        <v>68.943226353695962</v>
      </c>
      <c r="AR53" s="12">
        <f t="shared" si="79"/>
        <v>0</v>
      </c>
      <c r="AS53" s="12">
        <f t="shared" si="80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19" t="s">
        <v>1</v>
      </c>
      <c r="C54" s="119"/>
      <c r="D54" s="119"/>
      <c r="E54" s="119"/>
      <c r="F54" s="119"/>
      <c r="G54" s="119"/>
      <c r="H54" s="119"/>
      <c r="I54" s="119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AB54" si="98">S55+S56+S57+S58+S59+S60+S61+S62</f>
        <v>2058217674.4300001</v>
      </c>
      <c r="T54" s="12">
        <f t="shared" si="98"/>
        <v>2039899297.8500004</v>
      </c>
      <c r="U54" s="12">
        <f t="shared" si="98"/>
        <v>2039899297.8500004</v>
      </c>
      <c r="V54" s="12">
        <f t="shared" si="98"/>
        <v>502262302.15999997</v>
      </c>
      <c r="W54" s="12">
        <f t="shared" si="98"/>
        <v>0</v>
      </c>
      <c r="X54" s="12">
        <f t="shared" si="98"/>
        <v>0</v>
      </c>
      <c r="Y54" s="12">
        <f t="shared" si="98"/>
        <v>502262302.15999997</v>
      </c>
      <c r="Z54" s="12">
        <f t="shared" si="98"/>
        <v>1741578685.6100001</v>
      </c>
      <c r="AA54" s="12">
        <f t="shared" si="98"/>
        <v>1652639506.0899999</v>
      </c>
      <c r="AB54" s="12">
        <f t="shared" si="98"/>
        <v>552141871.23000002</v>
      </c>
      <c r="AC54" s="12">
        <f>AC55+AC56+AC57+AC58+AC59+AC60+AC61+AC62</f>
        <v>18673498.030000001</v>
      </c>
      <c r="AD54" s="12">
        <f>AD55+AD56+AD57+AD58+AD59+AD60+AD61+AD62</f>
        <v>30569106.830000002</v>
      </c>
      <c r="AE54" s="12">
        <v>330524434.52999997</v>
      </c>
      <c r="AF54" s="12">
        <f>AF55+AF56+AF57+AF58+AF59+AF60+AF61+AF62</f>
        <v>361093541.36000001</v>
      </c>
      <c r="AG54" s="12">
        <f t="shared" si="10"/>
        <v>11895608.800000001</v>
      </c>
      <c r="AH54" s="44">
        <f t="shared" si="4"/>
        <v>-1380485144.25</v>
      </c>
      <c r="AI54" s="44">
        <f t="shared" si="83"/>
        <v>20.733690894564692</v>
      </c>
      <c r="AJ54" s="12">
        <f t="shared" si="11"/>
        <v>-1291545964.73</v>
      </c>
      <c r="AK54" s="44">
        <f t="shared" si="18"/>
        <v>21.849504385521779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-191048329.87</v>
      </c>
      <c r="AO54" s="44">
        <f t="shared" si="13"/>
        <v>65.398688303713698</v>
      </c>
      <c r="AP54" s="12">
        <f t="shared" si="14"/>
        <v>-141168760.79999995</v>
      </c>
      <c r="AQ54" s="44">
        <f t="shared" si="35"/>
        <v>71.893418997822891</v>
      </c>
      <c r="AR54" s="12">
        <f t="shared" si="79"/>
        <v>-389736127.92999995</v>
      </c>
      <c r="AS54" s="12">
        <f t="shared" si="80"/>
        <v>48.092604238915804</v>
      </c>
      <c r="AT54" s="34" t="e">
        <f t="shared" ref="AT54" si="99">AT55+AT56+AT57+AT58+AT59+AT61+AT62</f>
        <v>#REF!</v>
      </c>
    </row>
    <row r="55" spans="1:48" s="10" customFormat="1" ht="38.25" customHeight="1" x14ac:dyDescent="0.3">
      <c r="A55" s="9"/>
      <c r="B55" s="119" t="s">
        <v>6</v>
      </c>
      <c r="C55" s="119"/>
      <c r="D55" s="119"/>
      <c r="E55" s="119"/>
      <c r="F55" s="119"/>
      <c r="G55" s="119"/>
      <c r="H55" s="119"/>
      <c r="I55" s="119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0">O55</f>
        <v>436509000</v>
      </c>
      <c r="Q55" s="12">
        <v>436509000</v>
      </c>
      <c r="R55" s="12">
        <f t="shared" ref="R55:R62" si="101">Q55</f>
        <v>436509000</v>
      </c>
      <c r="S55" s="12">
        <v>543552380</v>
      </c>
      <c r="T55" s="12">
        <v>543552380</v>
      </c>
      <c r="U55" s="12">
        <f t="shared" ref="U55:U62" si="102">T55</f>
        <v>543552380</v>
      </c>
      <c r="V55" s="12">
        <v>193227729</v>
      </c>
      <c r="W55" s="12"/>
      <c r="X55" s="12"/>
      <c r="Y55" s="12">
        <f t="shared" ref="Y55:Y62" si="103">V55</f>
        <v>193227729</v>
      </c>
      <c r="Z55" s="12">
        <v>543282000</v>
      </c>
      <c r="AA55" s="12">
        <v>504630000</v>
      </c>
      <c r="AB55" s="34">
        <v>168210000</v>
      </c>
      <c r="AC55" s="12">
        <v>0</v>
      </c>
      <c r="AD55" s="12">
        <v>25457332</v>
      </c>
      <c r="AE55" s="12">
        <v>126157500</v>
      </c>
      <c r="AF55" s="12">
        <f t="shared" si="23"/>
        <v>151614832</v>
      </c>
      <c r="AG55" s="12">
        <f t="shared" si="10"/>
        <v>25457332</v>
      </c>
      <c r="AH55" s="44">
        <f t="shared" si="4"/>
        <v>-391667168</v>
      </c>
      <c r="AI55" s="44">
        <f t="shared" si="83"/>
        <v>27.907206938569658</v>
      </c>
      <c r="AJ55" s="12">
        <f t="shared" si="11"/>
        <v>-353015168</v>
      </c>
      <c r="AK55" s="44">
        <f t="shared" si="18"/>
        <v>30.044751996512296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-16595168</v>
      </c>
      <c r="AO55" s="44">
        <f t="shared" si="13"/>
        <v>90.134255989536896</v>
      </c>
      <c r="AP55" s="12">
        <f t="shared" si="14"/>
        <v>-41612897</v>
      </c>
      <c r="AQ55" s="44">
        <f t="shared" si="35"/>
        <v>78.464324341357852</v>
      </c>
      <c r="AR55" s="12">
        <f t="shared" si="79"/>
        <v>-49874168</v>
      </c>
      <c r="AS55" s="12">
        <f t="shared" si="80"/>
        <v>75.247200591595572</v>
      </c>
      <c r="AT55" s="34">
        <v>436509000</v>
      </c>
    </row>
    <row r="56" spans="1:48" s="10" customFormat="1" ht="43.5" customHeight="1" x14ac:dyDescent="0.3">
      <c r="A56" s="9"/>
      <c r="B56" s="119" t="s">
        <v>5</v>
      </c>
      <c r="C56" s="119"/>
      <c r="D56" s="119"/>
      <c r="E56" s="119"/>
      <c r="F56" s="119"/>
      <c r="G56" s="119"/>
      <c r="H56" s="119"/>
      <c r="I56" s="119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0"/>
        <v>266680542.02000001</v>
      </c>
      <c r="Q56" s="12">
        <v>266680542.02000001</v>
      </c>
      <c r="R56" s="12">
        <f t="shared" si="101"/>
        <v>266680542.02000001</v>
      </c>
      <c r="S56" s="12">
        <v>448087921.25</v>
      </c>
      <c r="T56" s="12">
        <v>432403468.83000004</v>
      </c>
      <c r="U56" s="12">
        <f t="shared" si="102"/>
        <v>432403468.83000004</v>
      </c>
      <c r="V56" s="12">
        <v>11696585.189999999</v>
      </c>
      <c r="W56" s="12"/>
      <c r="X56" s="12"/>
      <c r="Y56" s="12">
        <f t="shared" si="103"/>
        <v>11696585.189999999</v>
      </c>
      <c r="Z56" s="12">
        <v>164450526.09999999</v>
      </c>
      <c r="AA56" s="12">
        <v>304597569.80000001</v>
      </c>
      <c r="AB56" s="12">
        <v>52366763.289999999</v>
      </c>
      <c r="AC56" s="12">
        <v>2436002.27</v>
      </c>
      <c r="AD56" s="12">
        <v>4757139.41</v>
      </c>
      <c r="AE56" s="12">
        <v>12558338.989999998</v>
      </c>
      <c r="AF56" s="12">
        <f t="shared" si="23"/>
        <v>17315478.399999999</v>
      </c>
      <c r="AG56" s="12">
        <f t="shared" si="10"/>
        <v>2321137.14</v>
      </c>
      <c r="AH56" s="44">
        <f t="shared" si="4"/>
        <v>-147135047.69999999</v>
      </c>
      <c r="AI56" s="44">
        <f t="shared" si="83"/>
        <v>10.52929340552593</v>
      </c>
      <c r="AJ56" s="12">
        <f t="shared" si="11"/>
        <v>-287282091.40000004</v>
      </c>
      <c r="AK56" s="44">
        <f t="shared" si="18"/>
        <v>5.6847066808081923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-35051284.890000001</v>
      </c>
      <c r="AO56" s="44">
        <f t="shared" si="13"/>
        <v>33.065779345783199</v>
      </c>
      <c r="AP56" s="12">
        <f t="shared" si="14"/>
        <v>5618893.209999999</v>
      </c>
      <c r="AQ56" s="44">
        <f t="shared" si="35"/>
        <v>148.03874907698594</v>
      </c>
      <c r="AR56" s="12">
        <f t="shared" si="79"/>
        <v>-50936705.699999996</v>
      </c>
      <c r="AS56" s="12">
        <f t="shared" si="80"/>
        <v>25.369852449893983</v>
      </c>
      <c r="AT56" s="34" t="e">
        <f>#REF!</f>
        <v>#REF!</v>
      </c>
    </row>
    <row r="57" spans="1:48" s="10" customFormat="1" ht="45" customHeight="1" x14ac:dyDescent="0.3">
      <c r="A57" s="9"/>
      <c r="B57" s="119" t="s">
        <v>4</v>
      </c>
      <c r="C57" s="119"/>
      <c r="D57" s="119"/>
      <c r="E57" s="119"/>
      <c r="F57" s="119"/>
      <c r="G57" s="119"/>
      <c r="H57" s="119"/>
      <c r="I57" s="119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0"/>
        <v>1213354064.45</v>
      </c>
      <c r="Q57" s="12">
        <v>1213354064.45</v>
      </c>
      <c r="R57" s="12">
        <f t="shared" si="101"/>
        <v>1213354064.45</v>
      </c>
      <c r="S57" s="12">
        <v>1052485113.04</v>
      </c>
      <c r="T57" s="12">
        <v>1050017221.74</v>
      </c>
      <c r="U57" s="12">
        <f t="shared" si="102"/>
        <v>1050017221.74</v>
      </c>
      <c r="V57" s="12">
        <v>296424165.35000002</v>
      </c>
      <c r="W57" s="12"/>
      <c r="X57" s="12"/>
      <c r="Y57" s="12">
        <f t="shared" si="103"/>
        <v>296424165.35000002</v>
      </c>
      <c r="Z57" s="12">
        <v>1032066181.7</v>
      </c>
      <c r="AA57" s="12">
        <v>841614535.71000004</v>
      </c>
      <c r="AB57" s="12">
        <v>330961516.33999997</v>
      </c>
      <c r="AC57" s="12">
        <v>16084990.15</v>
      </c>
      <c r="AD57" s="12">
        <v>204344</v>
      </c>
      <c r="AE57" s="12">
        <v>193797532.65000001</v>
      </c>
      <c r="AF57" s="12">
        <f t="shared" si="23"/>
        <v>194001876.65000001</v>
      </c>
      <c r="AG57" s="12">
        <f t="shared" si="10"/>
        <v>-15880646.15</v>
      </c>
      <c r="AH57" s="44">
        <f t="shared" si="4"/>
        <v>-838064305.05000007</v>
      </c>
      <c r="AI57" s="44">
        <f t="shared" si="83"/>
        <v>18.797425987783434</v>
      </c>
      <c r="AJ57" s="12">
        <f t="shared" si="11"/>
        <v>-647612659.06000006</v>
      </c>
      <c r="AK57" s="44">
        <f t="shared" si="18"/>
        <v>23.051155655995981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-136959639.68999997</v>
      </c>
      <c r="AO57" s="44">
        <f t="shared" si="13"/>
        <v>58.617654038876232</v>
      </c>
      <c r="AP57" s="12">
        <f t="shared" si="14"/>
        <v>-102422288.70000002</v>
      </c>
      <c r="AQ57" s="44">
        <f t="shared" si="35"/>
        <v>65.447389021382293</v>
      </c>
      <c r="AR57" s="12">
        <f t="shared" si="79"/>
        <v>-290496805.47000003</v>
      </c>
      <c r="AS57" s="12">
        <f t="shared" si="80"/>
        <v>40.041775924160277</v>
      </c>
      <c r="AT57" s="34" t="e">
        <f>#REF!</f>
        <v>#REF!</v>
      </c>
    </row>
    <row r="58" spans="1:48" s="10" customFormat="1" ht="27" customHeight="1" x14ac:dyDescent="0.3">
      <c r="A58" s="9"/>
      <c r="B58" s="119" t="s">
        <v>3</v>
      </c>
      <c r="C58" s="119"/>
      <c r="D58" s="119"/>
      <c r="E58" s="119"/>
      <c r="F58" s="119"/>
      <c r="G58" s="119"/>
      <c r="H58" s="119"/>
      <c r="I58" s="119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0"/>
        <v>31536396.41</v>
      </c>
      <c r="Q58" s="12">
        <v>31536396.41</v>
      </c>
      <c r="R58" s="12">
        <f t="shared" si="101"/>
        <v>31536396.41</v>
      </c>
      <c r="S58" s="12">
        <v>14687976.27</v>
      </c>
      <c r="T58" s="12">
        <v>14514443.27</v>
      </c>
      <c r="U58" s="12">
        <f t="shared" si="102"/>
        <v>14514443.27</v>
      </c>
      <c r="V58" s="12">
        <v>1561516.12</v>
      </c>
      <c r="W58" s="12"/>
      <c r="X58" s="12"/>
      <c r="Y58" s="12">
        <f t="shared" si="103"/>
        <v>1561516.12</v>
      </c>
      <c r="Z58" s="12">
        <v>1779977.81</v>
      </c>
      <c r="AA58" s="12">
        <v>1797400.58</v>
      </c>
      <c r="AB58" s="12">
        <v>603591.6</v>
      </c>
      <c r="AC58" s="12">
        <v>0</v>
      </c>
      <c r="AD58" s="12">
        <v>150291.42000000001</v>
      </c>
      <c r="AE58" s="12">
        <v>452693.69999999995</v>
      </c>
      <c r="AF58" s="12">
        <f t="shared" si="23"/>
        <v>602985.12</v>
      </c>
      <c r="AG58" s="12">
        <f t="shared" si="10"/>
        <v>150291.42000000001</v>
      </c>
      <c r="AH58" s="44">
        <f t="shared" si="4"/>
        <v>-1176992.69</v>
      </c>
      <c r="AI58" s="44">
        <f t="shared" si="83"/>
        <v>33.875990847324097</v>
      </c>
      <c r="AJ58" s="12">
        <f t="shared" si="11"/>
        <v>-1194415.46</v>
      </c>
      <c r="AK58" s="44">
        <f t="shared" si="18"/>
        <v>33.547620197162729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-606.47999999998137</v>
      </c>
      <c r="AO58" s="44">
        <f t="shared" si="13"/>
        <v>99.899521464513427</v>
      </c>
      <c r="AP58" s="12">
        <f t="shared" si="14"/>
        <v>-958531.00000000012</v>
      </c>
      <c r="AQ58" s="44">
        <f t="shared" si="35"/>
        <v>38.615363125421979</v>
      </c>
      <c r="AR58" s="12">
        <f t="shared" si="79"/>
        <v>73584.689999999944</v>
      </c>
      <c r="AS58" s="12">
        <f t="shared" si="80"/>
        <v>113.89962792436718</v>
      </c>
      <c r="AT58" s="34" t="e">
        <f>#REF!</f>
        <v>#REF!</v>
      </c>
    </row>
    <row r="59" spans="1:48" s="10" customFormat="1" ht="39" customHeight="1" x14ac:dyDescent="0.3">
      <c r="A59" s="9"/>
      <c r="B59" s="119" t="s">
        <v>2</v>
      </c>
      <c r="C59" s="119"/>
      <c r="D59" s="119"/>
      <c r="E59" s="119"/>
      <c r="F59" s="119"/>
      <c r="G59" s="119"/>
      <c r="H59" s="119"/>
      <c r="I59" s="119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0"/>
        <v>18244.099999999999</v>
      </c>
      <c r="Q59" s="12">
        <v>18244.099999999999</v>
      </c>
      <c r="R59" s="12">
        <f t="shared" si="101"/>
        <v>18244.099999999999</v>
      </c>
      <c r="S59" s="12">
        <v>102600.69</v>
      </c>
      <c r="T59" s="12">
        <v>110100.69</v>
      </c>
      <c r="U59" s="12">
        <f t="shared" si="102"/>
        <v>110100.69</v>
      </c>
      <c r="V59" s="12">
        <v>2397.4</v>
      </c>
      <c r="W59" s="12"/>
      <c r="X59" s="12"/>
      <c r="Y59" s="12">
        <f t="shared" si="103"/>
        <v>2397.4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116">
        <v>0</v>
      </c>
      <c r="AP59" s="12">
        <f t="shared" si="14"/>
        <v>-2397.4</v>
      </c>
      <c r="AQ59" s="44">
        <f t="shared" si="35"/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3"/>
        <v>0</v>
      </c>
      <c r="Z60" s="12">
        <v>0</v>
      </c>
      <c r="AA60" s="12">
        <v>0</v>
      </c>
      <c r="AB60" s="12">
        <v>0</v>
      </c>
      <c r="AC60" s="12">
        <v>152505.60999999999</v>
      </c>
      <c r="AD60" s="12">
        <v>0</v>
      </c>
      <c r="AE60" s="12">
        <v>0</v>
      </c>
      <c r="AF60" s="12">
        <f t="shared" si="23"/>
        <v>0</v>
      </c>
      <c r="AG60" s="12">
        <f>AD60-AC60</f>
        <v>-152505.60999999999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0"/>
        <v>280404</v>
      </c>
      <c r="Q61" s="12">
        <v>280404</v>
      </c>
      <c r="R61" s="12">
        <f t="shared" si="101"/>
        <v>280404</v>
      </c>
      <c r="S61" s="12">
        <v>0</v>
      </c>
      <c r="T61" s="12">
        <v>0.13999999999941792</v>
      </c>
      <c r="U61" s="12">
        <f t="shared" si="102"/>
        <v>0.13999999999941792</v>
      </c>
      <c r="V61" s="12">
        <v>0.14000000000000001</v>
      </c>
      <c r="W61" s="12"/>
      <c r="X61" s="12"/>
      <c r="Y61" s="12">
        <f t="shared" si="103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19" t="s">
        <v>0</v>
      </c>
      <c r="C62" s="119"/>
      <c r="D62" s="119"/>
      <c r="E62" s="119"/>
      <c r="F62" s="119"/>
      <c r="G62" s="119"/>
      <c r="H62" s="119"/>
      <c r="I62" s="119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0"/>
        <v>-5497492.0700000003</v>
      </c>
      <c r="Q62" s="12">
        <v>-5497492.0700000003</v>
      </c>
      <c r="R62" s="12">
        <f t="shared" si="101"/>
        <v>-5497492.0700000003</v>
      </c>
      <c r="S62" s="12">
        <v>-698316.82</v>
      </c>
      <c r="T62" s="12">
        <v>-698316.82000000018</v>
      </c>
      <c r="U62" s="12">
        <f t="shared" si="102"/>
        <v>-698316.82000000018</v>
      </c>
      <c r="V62" s="12">
        <v>-650091.04</v>
      </c>
      <c r="W62" s="12"/>
      <c r="X62" s="12"/>
      <c r="Y62" s="12">
        <f t="shared" si="103"/>
        <v>-650091.04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-2441630.8099999977</v>
      </c>
      <c r="AF62" s="12">
        <f t="shared" si="23"/>
        <v>-2441630.8099999977</v>
      </c>
      <c r="AG62" s="12">
        <f t="shared" si="10"/>
        <v>0</v>
      </c>
      <c r="AH62" s="44">
        <f t="shared" si="4"/>
        <v>-2441630.8099999977</v>
      </c>
      <c r="AI62" s="44">
        <v>0</v>
      </c>
      <c r="AJ62" s="12">
        <f t="shared" si="11"/>
        <v>-2441630.8099999977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-2441630.8099999977</v>
      </c>
      <c r="AO62" s="12">
        <v>0</v>
      </c>
      <c r="AP62" s="12">
        <f t="shared" si="14"/>
        <v>-1791539.7699999977</v>
      </c>
      <c r="AQ62" s="44">
        <f t="shared" si="35"/>
        <v>375.58290451134314</v>
      </c>
      <c r="AR62" s="12">
        <f>AF62-M62</f>
        <v>1513111.6500000022</v>
      </c>
      <c r="AS62" s="12">
        <f>IF(M62=0,0,AF62/M62*100)</f>
        <v>61.739312602419062</v>
      </c>
      <c r="AT62" s="34">
        <f>AF62</f>
        <v>-2441630.8099999977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4">J54+J7</f>
        <v>2092393430.8699999</v>
      </c>
      <c r="K63" s="13">
        <f t="shared" si="104"/>
        <v>2071113089.6151345</v>
      </c>
      <c r="L63" s="28">
        <f t="shared" si="104"/>
        <v>881017080.54999995</v>
      </c>
      <c r="M63" s="26">
        <f t="shared" si="104"/>
        <v>872193674.45554316</v>
      </c>
      <c r="N63" s="12">
        <f t="shared" si="104"/>
        <v>2309803775.2699995</v>
      </c>
      <c r="O63" s="12">
        <f t="shared" si="104"/>
        <v>2328450949.6999998</v>
      </c>
      <c r="P63" s="12">
        <f t="shared" si="104"/>
        <v>2327457942.815587</v>
      </c>
      <c r="Q63" s="12">
        <f t="shared" si="104"/>
        <v>2328450949.6999998</v>
      </c>
      <c r="R63" s="12">
        <f t="shared" si="104"/>
        <v>2324234116.085587</v>
      </c>
      <c r="S63" s="12">
        <f t="shared" si="104"/>
        <v>2468054121.4099998</v>
      </c>
      <c r="T63" s="12">
        <f t="shared" si="104"/>
        <v>2473502940.9500003</v>
      </c>
      <c r="U63" s="12">
        <f t="shared" si="104"/>
        <v>2610269494.995842</v>
      </c>
      <c r="V63" s="12">
        <f t="shared" si="104"/>
        <v>576811384.44999993</v>
      </c>
      <c r="W63" s="12"/>
      <c r="X63" s="12">
        <f t="shared" ref="X63:AF63" si="105">X54+X7</f>
        <v>0</v>
      </c>
      <c r="Y63" s="12">
        <f t="shared" si="105"/>
        <v>597604859.11199749</v>
      </c>
      <c r="Z63" s="12">
        <f t="shared" si="105"/>
        <v>2141993785.2600002</v>
      </c>
      <c r="AA63" s="12">
        <f t="shared" si="105"/>
        <v>2230214141.9299998</v>
      </c>
      <c r="AB63" s="12">
        <f t="shared" si="105"/>
        <v>717857936.46000004</v>
      </c>
      <c r="AC63" s="12">
        <f t="shared" si="105"/>
        <v>45161413.030000001</v>
      </c>
      <c r="AD63" s="12">
        <f t="shared" si="105"/>
        <v>47052548.560000002</v>
      </c>
      <c r="AE63" s="12">
        <f t="shared" si="105"/>
        <v>445120696.04999995</v>
      </c>
      <c r="AF63" s="12">
        <f t="shared" si="105"/>
        <v>492173244.61000001</v>
      </c>
      <c r="AG63" s="12">
        <f t="shared" si="10"/>
        <v>1891135.5300000012</v>
      </c>
      <c r="AH63" s="12">
        <f t="shared" si="4"/>
        <v>-1649820540.6500001</v>
      </c>
      <c r="AI63" s="12">
        <f>AF63/Z63*100</f>
        <v>22.977342324560425</v>
      </c>
      <c r="AJ63" s="12">
        <f>AF63-AA63</f>
        <v>-1738040897.3199997</v>
      </c>
      <c r="AK63" s="12">
        <f t="shared" si="18"/>
        <v>22.068429903510491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-225684691.85000002</v>
      </c>
      <c r="AO63" s="12">
        <f t="shared" si="13"/>
        <v>68.561371214626746</v>
      </c>
      <c r="AP63" s="12">
        <f t="shared" si="14"/>
        <v>-105431614.50199747</v>
      </c>
      <c r="AQ63" s="12">
        <f t="shared" si="35"/>
        <v>82.357637677400731</v>
      </c>
      <c r="AR63" s="12">
        <f>AF63-M63</f>
        <v>-380020429.84554315</v>
      </c>
      <c r="AS63" s="12">
        <f>IF(M63=0,0,AF63/M63*100)</f>
        <v>56.429352679865907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74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597604859.11199737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445120696.04999995</v>
      </c>
      <c r="AF65" s="110">
        <v>1229277981.27</v>
      </c>
      <c r="AG65" s="95"/>
      <c r="AJ65" s="89"/>
      <c r="AK65" s="117"/>
      <c r="AL65" s="117"/>
      <c r="AM65" s="117"/>
      <c r="AN65" s="117"/>
      <c r="AO65" s="117"/>
      <c r="AP65" s="117"/>
    </row>
    <row r="66" spans="1:44" s="78" customFormat="1" ht="18" customHeight="1" x14ac:dyDescent="0.3">
      <c r="I66" s="78" t="s">
        <v>77</v>
      </c>
      <c r="O66" s="78" t="s">
        <v>40</v>
      </c>
      <c r="Q66" s="88"/>
      <c r="V66" s="88">
        <f>V63-V10+Y10</f>
        <v>597604859.11199737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60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2024-03-29T10:16:04Z</cp:lastPrinted>
  <dcterms:created xsi:type="dcterms:W3CDTF">2018-12-30T09:36:16Z</dcterms:created>
  <dcterms:modified xsi:type="dcterms:W3CDTF">2024-04-05T12:30:27Z</dcterms:modified>
</cp:coreProperties>
</file>